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物件情報" sheetId="1" state="visible" r:id="rId1"/>
    <sheet xmlns:r="http://schemas.openxmlformats.org/officeDocument/2006/relationships" name="査定一覧" sheetId="2" state="visible" r:id="rId2"/>
    <sheet xmlns:r="http://schemas.openxmlformats.org/officeDocument/2006/relationships" name="部位別集計" sheetId="3" state="visible" r:id="rId3"/>
    <sheet xmlns:r="http://schemas.openxmlformats.org/officeDocument/2006/relationships" name="敷金精算書" sheetId="4" state="visible" r:id="rId4"/>
    <sheet xmlns:r="http://schemas.openxmlformats.org/officeDocument/2006/relationships" name="ガイドライン解説" sheetId="5" state="visible" r:id="rId5"/>
    <sheet xmlns:r="http://schemas.openxmlformats.org/officeDocument/2006/relationships" name="使い方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/m/d"/>
    <numFmt numFmtId="165" formatCode="0.0%"/>
    <numFmt numFmtId="166" formatCode="#,##0&quot;円&quot;"/>
  </numFmts>
  <fonts count="8">
    <font>
      <name val="Calibri"/>
      <family val="2"/>
      <color theme="1"/>
      <sz val="11"/>
      <scheme val="minor"/>
    </font>
    <font>
      <name val="ＭＳ Ｐゴシック"/>
      <b val="1"/>
      <color rgb="00FFFFFF"/>
      <sz val="14"/>
    </font>
    <font>
      <name val="ＭＳ Ｐゴシック"/>
      <b val="1"/>
      <color rgb="00FFFFFF"/>
      <sz val="10"/>
    </font>
    <font>
      <name val="ＭＳ Ｐゴシック"/>
      <b val="1"/>
      <color rgb="00000000"/>
      <sz val="10"/>
    </font>
    <font>
      <name val="ＭＳ Ｐゴシック"/>
      <color rgb="00000000"/>
      <sz val="10"/>
    </font>
    <font>
      <name val="ＭＳ Ｐゴシック"/>
      <color rgb="00000000"/>
      <sz val="9"/>
    </font>
    <font>
      <name val="ＭＳ Ｐゴシック"/>
      <b val="1"/>
      <color rgb="00000000"/>
      <sz val="11"/>
    </font>
    <font>
      <name val="ＭＳ Ｐゴシック"/>
      <b val="1"/>
      <color rgb="00C0392B"/>
      <sz val="11"/>
    </font>
  </fonts>
  <fills count="8">
    <fill>
      <patternFill/>
    </fill>
    <fill>
      <patternFill patternType="gray125"/>
    </fill>
    <fill>
      <patternFill patternType="solid">
        <fgColor rgb="004A6FA5"/>
      </patternFill>
    </fill>
    <fill>
      <patternFill patternType="solid">
        <fgColor rgb="00F8F9FA"/>
      </patternFill>
    </fill>
    <fill>
      <patternFill patternType="solid">
        <fgColor rgb="00FFF9E6"/>
      </patternFill>
    </fill>
    <fill>
      <patternFill patternType="solid">
        <fgColor rgb="0027AE60"/>
      </patternFill>
    </fill>
    <fill>
      <patternFill patternType="solid">
        <fgColor rgb="00E8F0FE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right" vertical="center" wrapText="1"/>
    </xf>
    <xf numFmtId="0" fontId="0" fillId="0" borderId="1" pivotButton="0" quotePrefix="0" xfId="0"/>
    <xf numFmtId="164" fontId="4" fillId="4" borderId="1" applyAlignment="1" pivotButton="0" quotePrefix="0" xfId="0">
      <alignment horizontal="right" vertical="center" wrapText="1"/>
    </xf>
    <xf numFmtId="3" fontId="4" fillId="4" borderId="1" applyAlignment="1" pivotButton="0" quotePrefix="0" xfId="0">
      <alignment horizontal="right" vertical="center" wrapText="1"/>
    </xf>
    <xf numFmtId="0" fontId="1" fillId="5" borderId="0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5" fontId="5" fillId="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right" vertical="center" wrapText="1"/>
    </xf>
    <xf numFmtId="0" fontId="6" fillId="0" borderId="1" pivotButton="0" quotePrefix="0" xfId="0"/>
    <xf numFmtId="3" fontId="7" fillId="4" borderId="1" pivotButton="0" quotePrefix="0" xfId="0"/>
    <xf numFmtId="0" fontId="4" fillId="0" borderId="1" pivotButton="0" quotePrefix="0" xfId="0"/>
    <xf numFmtId="3" fontId="4" fillId="0" borderId="1" applyAlignment="1" pivotButton="0" quotePrefix="0" xfId="0">
      <alignment horizontal="right" vertical="center" wrapText="1"/>
    </xf>
    <xf numFmtId="3" fontId="7" fillId="0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6" fontId="4" fillId="7" borderId="1" applyAlignment="1" pivotButton="0" quotePrefix="0" xfId="0">
      <alignment horizontal="right" vertical="center" wrapText="1"/>
    </xf>
    <xf numFmtId="0" fontId="4" fillId="7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166" fontId="7" fillId="4" borderId="1" applyAlignment="1" pivotButton="0" quotePrefix="0" xfId="0">
      <alignment horizontal="right" vertical="center" wrapText="1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C0392B"/>
      </font>
      <fill>
        <patternFill patternType="solid">
          <fgColor rgb="00FADBD8"/>
        </patternFill>
      </fill>
    </dxf>
    <dxf>
      <fill>
        <patternFill patternType="solid">
          <fgColor rgb="00D5F5E3"/>
        </patternFill>
      </fill>
    </dxf>
    <dxf>
      <fill>
        <patternFill patternType="solid">
          <fgColor rgb="00FFF9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1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4" customWidth="1" min="4" max="4"/>
    <col width="22" customWidth="1" min="5" max="5"/>
    <col width="18" customWidth="1" min="6" max="6"/>
  </cols>
  <sheetData>
    <row r="1" ht="28" customHeight="1">
      <c r="A1" s="1" t="inlineStr">
        <is>
          <t>原状回復査定表（国交省ガイドライン準拠）</t>
        </is>
      </c>
    </row>
    <row r="3">
      <c r="A3" s="2" t="inlineStr">
        <is>
          <t>物件情報</t>
        </is>
      </c>
      <c r="B3" s="3" t="inlineStr">
        <is>
          <t>物件名・号室</t>
        </is>
      </c>
      <c r="C3" s="4" t="inlineStr"/>
      <c r="D3" s="5" t="n"/>
      <c r="E3" s="3" t="inlineStr">
        <is>
          <t>所在地</t>
        </is>
      </c>
      <c r="F3" s="4" t="inlineStr"/>
    </row>
    <row r="4">
      <c r="A4" s="2" t="inlineStr">
        <is>
          <t>物件情報</t>
        </is>
      </c>
      <c r="B4" s="3" t="inlineStr">
        <is>
          <t>構造</t>
        </is>
      </c>
      <c r="C4" s="4" t="inlineStr">
        <is>
          <t>木造</t>
        </is>
      </c>
      <c r="D4" s="5" t="n"/>
      <c r="E4" s="3" t="inlineStr">
        <is>
          <t>専有面積（㎡）</t>
        </is>
      </c>
      <c r="F4" s="4" t="n">
        <v>40</v>
      </c>
    </row>
    <row r="5">
      <c r="A5" s="2" t="inlineStr">
        <is>
          <t>物件情報</t>
        </is>
      </c>
      <c r="B5" s="3" t="inlineStr">
        <is>
          <t>築年数</t>
        </is>
      </c>
      <c r="C5" s="4" t="n">
        <v>10</v>
      </c>
      <c r="D5" s="5" t="n"/>
      <c r="E5" s="3" t="inlineStr">
        <is>
          <t>間取り</t>
        </is>
      </c>
      <c r="F5" s="4" t="inlineStr">
        <is>
          <t>1LDK</t>
        </is>
      </c>
    </row>
    <row r="6">
      <c r="A6" s="2" t="inlineStr">
        <is>
          <t>入居・退去</t>
        </is>
      </c>
      <c r="B6" s="3" t="inlineStr">
        <is>
          <t>入居日</t>
        </is>
      </c>
      <c r="C6" s="6" t="inlineStr">
        <is>
          <t>2024-04-01</t>
        </is>
      </c>
      <c r="D6" s="5" t="n"/>
      <c r="E6" s="3" t="inlineStr">
        <is>
          <t>退去日</t>
        </is>
      </c>
      <c r="F6" s="6" t="inlineStr">
        <is>
          <t>2026-03-31</t>
        </is>
      </c>
    </row>
    <row r="7">
      <c r="A7" s="2" t="inlineStr">
        <is>
          <t>入居・退去</t>
        </is>
      </c>
      <c r="B7" s="3" t="inlineStr">
        <is>
          <t>入居期間（年）</t>
        </is>
      </c>
      <c r="C7" s="4">
        <f>ROUND((F6-C6)/365,2)</f>
        <v/>
      </c>
      <c r="D7" s="5" t="n"/>
      <c r="E7" s="3" t="inlineStr">
        <is>
          <t>入居期間（月）</t>
        </is>
      </c>
      <c r="F7" s="4">
        <f>ROUND((F6-C6)/30,0)</f>
        <v/>
      </c>
    </row>
    <row r="8">
      <c r="A8" s="2" t="inlineStr">
        <is>
          <t>入居・退去</t>
        </is>
      </c>
      <c r="B8" s="3" t="inlineStr">
        <is>
          <t>退去理由</t>
        </is>
      </c>
      <c r="C8" s="4" t="inlineStr">
        <is>
          <t>転勤</t>
        </is>
      </c>
      <c r="D8" s="5" t="n"/>
      <c r="E8" s="3" t="inlineStr">
        <is>
          <t>残置物</t>
        </is>
      </c>
      <c r="F8" s="4" t="inlineStr">
        <is>
          <t>無</t>
        </is>
      </c>
    </row>
    <row r="9">
      <c r="A9" s="2" t="inlineStr">
        <is>
          <t>精算条件</t>
        </is>
      </c>
      <c r="B9" s="3" t="inlineStr">
        <is>
          <t>敷金（円）</t>
        </is>
      </c>
      <c r="C9" s="7" t="n">
        <v>85000</v>
      </c>
      <c r="D9" s="5" t="n"/>
      <c r="E9" s="3" t="inlineStr">
        <is>
          <t>月額賃料（円）</t>
        </is>
      </c>
      <c r="F9" s="7" t="n">
        <v>85000</v>
      </c>
    </row>
    <row r="10">
      <c r="A10" s="2" t="inlineStr">
        <is>
          <t>精算条件</t>
        </is>
      </c>
      <c r="B10" s="3" t="inlineStr">
        <is>
          <t>貸主負担合計</t>
        </is>
      </c>
      <c r="C10" s="7">
        <f>査定一覧!I29</f>
        <v/>
      </c>
      <c r="D10" s="5" t="n"/>
      <c r="E10" s="3" t="inlineStr">
        <is>
          <t>借主負担合計</t>
        </is>
      </c>
      <c r="F10" s="7">
        <f>査定一覧!J29</f>
        <v/>
      </c>
    </row>
    <row r="11">
      <c r="A11" s="2" t="inlineStr">
        <is>
          <t>精算条件</t>
        </is>
      </c>
      <c r="B11" s="3" t="inlineStr">
        <is>
          <t>返還敷金</t>
        </is>
      </c>
      <c r="C11" s="7">
        <f>C9-F10</f>
        <v/>
      </c>
      <c r="D11" s="5" t="n"/>
      <c r="E11" s="3" t="inlineStr">
        <is>
          <t>追加請求</t>
        </is>
      </c>
      <c r="F11" s="7">
        <f>IF(F10&gt;C9,F10-C9,0)</f>
        <v/>
      </c>
    </row>
  </sheetData>
  <mergeCells count="1">
    <mergeCell ref="A1:F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K29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22" customWidth="1" min="3" max="3"/>
    <col width="30" customWidth="1" min="4" max="4"/>
    <col width="10" customWidth="1" min="5" max="5"/>
    <col width="10" customWidth="1" min="6" max="6"/>
    <col width="14" customWidth="1" min="7" max="7"/>
    <col width="10" customWidth="1" min="8" max="8"/>
    <col width="14" customWidth="1" min="9" max="9"/>
    <col width="14" customWidth="1" min="10" max="10"/>
    <col width="24" customWidth="1" min="11" max="11"/>
  </cols>
  <sheetData>
    <row r="1" ht="28" customHeight="1">
      <c r="A1" s="8" t="inlineStr">
        <is>
          <t>5部位 査定一覧（国交省ガイドライン準拠）</t>
        </is>
      </c>
    </row>
    <row r="3" ht="22" customHeight="1">
      <c r="A3" s="9" t="inlineStr">
        <is>
          <t>No</t>
        </is>
      </c>
      <c r="B3" s="9" t="inlineStr">
        <is>
          <t>部位</t>
        </is>
      </c>
      <c r="C3" s="9" t="inlineStr">
        <is>
          <t>損傷内容</t>
        </is>
      </c>
      <c r="D3" s="9" t="inlineStr">
        <is>
          <t>原因</t>
        </is>
      </c>
      <c r="E3" s="9" t="inlineStr">
        <is>
          <t>原因区分</t>
        </is>
      </c>
      <c r="F3" s="9" t="inlineStr">
        <is>
          <t>経過年数</t>
        </is>
      </c>
      <c r="G3" s="9" t="inlineStr">
        <is>
          <t>残存価値率</t>
        </is>
      </c>
      <c r="H3" s="9" t="inlineStr">
        <is>
          <t>修繕費(円)</t>
        </is>
      </c>
      <c r="I3" s="9" t="inlineStr">
        <is>
          <t>貸主負担(円)</t>
        </is>
      </c>
      <c r="J3" s="9" t="inlineStr">
        <is>
          <t>借主負担(円)</t>
        </is>
      </c>
      <c r="K3" s="9" t="inlineStr">
        <is>
          <t>備考</t>
        </is>
      </c>
    </row>
    <row r="4">
      <c r="A4" s="10" t="n">
        <v>1</v>
      </c>
      <c r="B4" s="10" t="inlineStr">
        <is>
          <t>壁</t>
        </is>
      </c>
      <c r="C4" s="11" t="inlineStr">
        <is>
          <t>クロス変色（日焼け）</t>
        </is>
      </c>
      <c r="D4" s="11" t="inlineStr">
        <is>
          <t>経年劣化（6年で残存価値1円）</t>
        </is>
      </c>
      <c r="E4" s="10" t="inlineStr">
        <is>
          <t>自然損耗</t>
        </is>
      </c>
      <c r="F4" s="10">
        <f>物件情報!C7</f>
        <v/>
      </c>
      <c r="G4" s="12">
        <f>MAX(1-F4/6,0.01)</f>
        <v/>
      </c>
      <c r="H4" s="13" t="n">
        <v>30000</v>
      </c>
      <c r="I4" s="13">
        <f>IF(OR(E4="自然損耗",E4="通常損耗",E4="貸主負担"),H4*(1-G4),0)</f>
        <v/>
      </c>
      <c r="J4" s="13">
        <f>IF(E4="故意過失",H4,IF(E4="借主負担",H4,IF(OR(E4="自然損耗",E4="通常損耗"),H4*G4,0)))</f>
        <v/>
      </c>
      <c r="K4" s="11" t="inlineStr"/>
    </row>
    <row r="5">
      <c r="A5" s="10" t="n">
        <v>2</v>
      </c>
      <c r="B5" s="10" t="inlineStr">
        <is>
          <t>壁</t>
        </is>
      </c>
      <c r="C5" s="11" t="inlineStr">
        <is>
          <t>クロス画鋲穴・小さな穴</t>
        </is>
      </c>
      <c r="D5" s="11" t="inlineStr">
        <is>
          <t>通常使用範囲</t>
        </is>
      </c>
      <c r="E5" s="10" t="inlineStr">
        <is>
          <t>通常損耗</t>
        </is>
      </c>
      <c r="F5" s="10">
        <f>物件情報!C7</f>
        <v/>
      </c>
      <c r="G5" s="12">
        <f>MAX(1-F5/6,0.01)</f>
        <v/>
      </c>
      <c r="H5" s="13" t="n">
        <v>20000</v>
      </c>
      <c r="I5" s="13">
        <f>IF(OR(E5="自然損耗",E5="通常損耗",E5="貸主負担"),H5*(1-G5),0)</f>
        <v/>
      </c>
      <c r="J5" s="13">
        <f>IF(E5="故意過失",H5,IF(E5="借主負担",H5,IF(OR(E5="自然損耗",E5="通常損耗"),H5*G5,0)))</f>
        <v/>
      </c>
      <c r="K5" s="11" t="inlineStr"/>
    </row>
    <row r="6">
      <c r="A6" s="10" t="n">
        <v>3</v>
      </c>
      <c r="B6" s="10" t="inlineStr">
        <is>
          <t>壁</t>
        </is>
      </c>
      <c r="C6" s="11" t="inlineStr">
        <is>
          <t>クロス釘穴・大きな穴</t>
        </is>
      </c>
      <c r="D6" s="11" t="inlineStr">
        <is>
          <t>故意・過失（重量物落下）</t>
        </is>
      </c>
      <c r="E6" s="10" t="inlineStr">
        <is>
          <t>故意過失</t>
        </is>
      </c>
      <c r="F6" s="10">
        <f>物件情報!C7</f>
        <v/>
      </c>
      <c r="G6" s="12">
        <f>MAX(1-F6/6,0.01)</f>
        <v/>
      </c>
      <c r="H6" s="13" t="n">
        <v>25000</v>
      </c>
      <c r="I6" s="13">
        <f>IF(OR(E6="自然損耗",E6="通常損耗",E6="貸主負担"),H6*(1-G6),0)</f>
        <v/>
      </c>
      <c r="J6" s="13">
        <f>IF(E6="故意過失",H6,IF(E6="借主負担",H6,IF(OR(E6="自然損耗",E6="通常損耗"),H6*G6,0)))</f>
        <v/>
      </c>
      <c r="K6" s="11" t="inlineStr"/>
    </row>
    <row r="7">
      <c r="A7" s="10" t="n">
        <v>4</v>
      </c>
      <c r="B7" s="10" t="inlineStr">
        <is>
          <t>壁</t>
        </is>
      </c>
      <c r="C7" s="11" t="inlineStr">
        <is>
          <t>クロスタバコのヤニ・臭い</t>
        </is>
      </c>
      <c r="D7" s="11" t="inlineStr">
        <is>
          <t>故意・過失（喫煙）</t>
        </is>
      </c>
      <c r="E7" s="10" t="inlineStr">
        <is>
          <t>故意過失</t>
        </is>
      </c>
      <c r="F7" s="10">
        <f>物件情報!C7</f>
        <v/>
      </c>
      <c r="G7" s="12">
        <f>MAX(1-F7/6,0.01)</f>
        <v/>
      </c>
      <c r="H7" s="13" t="n">
        <v>50000</v>
      </c>
      <c r="I7" s="13">
        <f>IF(OR(E7="自然損耗",E7="通常損耗",E7="貸主負担"),H7*(1-G7),0)</f>
        <v/>
      </c>
      <c r="J7" s="13">
        <f>IF(E7="故意過失",H7,IF(E7="借主負担",H7,IF(OR(E7="自然損耗",E7="通常損耗"),H7*G7,0)))</f>
        <v/>
      </c>
      <c r="K7" s="11" t="inlineStr"/>
    </row>
    <row r="8">
      <c r="A8" s="10" t="n">
        <v>5</v>
      </c>
      <c r="B8" s="10" t="inlineStr">
        <is>
          <t>壁</t>
        </is>
      </c>
      <c r="C8" s="11" t="inlineStr">
        <is>
          <t>結露によるカビ・シミ</t>
        </is>
      </c>
      <c r="D8" s="11" t="inlineStr">
        <is>
          <t>通常使用範囲（換気不足軽微）</t>
        </is>
      </c>
      <c r="E8" s="10" t="inlineStr">
        <is>
          <t>通常損耗</t>
        </is>
      </c>
      <c r="F8" s="10">
        <f>物件情報!C7</f>
        <v/>
      </c>
      <c r="G8" s="12">
        <f>MAX(1-F8/6,0.01)</f>
        <v/>
      </c>
      <c r="H8" s="13" t="n">
        <v>15000</v>
      </c>
      <c r="I8" s="13">
        <f>IF(OR(E8="自然損耗",E8="通常損耗",E8="貸主負担"),H8*(1-G8),0)</f>
        <v/>
      </c>
      <c r="J8" s="13">
        <f>IF(E8="故意過失",H8,IF(E8="借主負担",H8,IF(OR(E8="自然損耗",E8="通常損耗"),H8*G8,0)))</f>
        <v/>
      </c>
      <c r="K8" s="11" t="inlineStr"/>
    </row>
    <row r="9">
      <c r="A9" s="10" t="n">
        <v>6</v>
      </c>
      <c r="B9" s="10" t="inlineStr">
        <is>
          <t>床</t>
        </is>
      </c>
      <c r="C9" s="11" t="inlineStr">
        <is>
          <t>フローリング日焼け</t>
        </is>
      </c>
      <c r="D9" s="11" t="inlineStr">
        <is>
          <t>経年劣化</t>
        </is>
      </c>
      <c r="E9" s="10" t="inlineStr">
        <is>
          <t>自然損耗</t>
        </is>
      </c>
      <c r="F9" s="10">
        <f>物件情報!C7</f>
        <v/>
      </c>
      <c r="G9" s="12">
        <f>MAX(1-F9/8,0.01)</f>
        <v/>
      </c>
      <c r="H9" s="13" t="n">
        <v>40000</v>
      </c>
      <c r="I9" s="13">
        <f>IF(OR(E9="自然損耗",E9="通常損耗",E9="貸主負担"),H9*(1-G9),0)</f>
        <v/>
      </c>
      <c r="J9" s="13">
        <f>IF(E9="故意過失",H9,IF(E9="借主負担",H9,IF(OR(E9="自然損耗",E9="通常損耗"),H9*G9,0)))</f>
        <v/>
      </c>
      <c r="K9" s="11" t="inlineStr"/>
    </row>
    <row r="10">
      <c r="A10" s="10" t="n">
        <v>7</v>
      </c>
      <c r="B10" s="10" t="inlineStr">
        <is>
          <t>床</t>
        </is>
      </c>
      <c r="C10" s="11" t="inlineStr">
        <is>
          <t>フローリング家具凹み</t>
        </is>
      </c>
      <c r="D10" s="11" t="inlineStr">
        <is>
          <t>通常使用範囲</t>
        </is>
      </c>
      <c r="E10" s="10" t="inlineStr">
        <is>
          <t>通常損耗</t>
        </is>
      </c>
      <c r="F10" s="10">
        <f>物件情報!C7</f>
        <v/>
      </c>
      <c r="G10" s="12">
        <f>MAX(1-F10/8,0.01)</f>
        <v/>
      </c>
      <c r="H10" s="13" t="n">
        <v>25000</v>
      </c>
      <c r="I10" s="13">
        <f>IF(OR(E10="自然損耗",E10="通常損耗",E10="貸主負担"),H10*(1-G10),0)</f>
        <v/>
      </c>
      <c r="J10" s="13">
        <f>IF(E10="故意過失",H10,IF(E10="借主負担",H10,IF(OR(E10="自然損耗",E10="通常損耗"),H10*G10,0)))</f>
        <v/>
      </c>
      <c r="K10" s="11" t="inlineStr"/>
    </row>
    <row r="11">
      <c r="A11" s="10" t="n">
        <v>8</v>
      </c>
      <c r="B11" s="10" t="inlineStr">
        <is>
          <t>床</t>
        </is>
      </c>
      <c r="C11" s="11" t="inlineStr">
        <is>
          <t>フローリング引きずり傷（深）</t>
        </is>
      </c>
      <c r="D11" s="11" t="inlineStr">
        <is>
          <t>故意・過失（家具移動の不注意）</t>
        </is>
      </c>
      <c r="E11" s="10" t="inlineStr">
        <is>
          <t>故意過失</t>
        </is>
      </c>
      <c r="F11" s="10">
        <f>物件情報!C7</f>
        <v/>
      </c>
      <c r="G11" s="12">
        <f>MAX(1-F11/8,0.01)</f>
        <v/>
      </c>
      <c r="H11" s="13" t="n">
        <v>35000</v>
      </c>
      <c r="I11" s="13">
        <f>IF(OR(E11="自然損耗",E11="通常損耗",E11="貸主負担"),H11*(1-G11),0)</f>
        <v/>
      </c>
      <c r="J11" s="13">
        <f>IF(E11="故意過失",H11,IF(E11="借主負担",H11,IF(OR(E11="自然損耗",E11="通常損耗"),H11*G11,0)))</f>
        <v/>
      </c>
      <c r="K11" s="11" t="inlineStr"/>
    </row>
    <row r="12">
      <c r="A12" s="10" t="n">
        <v>9</v>
      </c>
      <c r="B12" s="10" t="inlineStr">
        <is>
          <t>床</t>
        </is>
      </c>
      <c r="C12" s="11" t="inlineStr">
        <is>
          <t>カーペット汚れ・シミ</t>
        </is>
      </c>
      <c r="D12" s="11" t="inlineStr">
        <is>
          <t>通常使用範囲</t>
        </is>
      </c>
      <c r="E12" s="10" t="inlineStr">
        <is>
          <t>通常損耗</t>
        </is>
      </c>
      <c r="F12" s="10">
        <f>物件情報!C7</f>
        <v/>
      </c>
      <c r="G12" s="12">
        <f>MAX(1-F12/8,0.01)</f>
        <v/>
      </c>
      <c r="H12" s="13" t="n">
        <v>20000</v>
      </c>
      <c r="I12" s="13">
        <f>IF(OR(E12="自然損耗",E12="通常損耗",E12="貸主負担"),H12*(1-G12),0)</f>
        <v/>
      </c>
      <c r="J12" s="13">
        <f>IF(E12="故意過失",H12,IF(E12="借主負担",H12,IF(OR(E12="自然損耗",E12="通常損耗"),H12*G12,0)))</f>
        <v/>
      </c>
      <c r="K12" s="11" t="inlineStr"/>
    </row>
    <row r="13">
      <c r="A13" s="10" t="n">
        <v>10</v>
      </c>
      <c r="B13" s="10" t="inlineStr">
        <is>
          <t>床</t>
        </is>
      </c>
      <c r="C13" s="11" t="inlineStr">
        <is>
          <t>カーペット飲み物こぼし跡</t>
        </is>
      </c>
      <c r="D13" s="11" t="inlineStr">
        <is>
          <t>故意・過失</t>
        </is>
      </c>
      <c r="E13" s="10" t="inlineStr">
        <is>
          <t>故意過失</t>
        </is>
      </c>
      <c r="F13" s="10">
        <f>物件情報!C7</f>
        <v/>
      </c>
      <c r="G13" s="12">
        <f>MAX(1-F13/8,0.01)</f>
        <v/>
      </c>
      <c r="H13" s="13" t="n">
        <v>25000</v>
      </c>
      <c r="I13" s="13">
        <f>IF(OR(E13="自然損耗",E13="通常損耗",E13="貸主負担"),H13*(1-G13),0)</f>
        <v/>
      </c>
      <c r="J13" s="13">
        <f>IF(E13="故意過失",H13,IF(E13="借主負担",H13,IF(OR(E13="自然損耗",E13="通常損耗"),H13*G13,0)))</f>
        <v/>
      </c>
      <c r="K13" s="11" t="inlineStr"/>
    </row>
    <row r="14">
      <c r="A14" s="10" t="n">
        <v>11</v>
      </c>
      <c r="B14" s="10" t="inlineStr">
        <is>
          <t>床</t>
        </is>
      </c>
      <c r="C14" s="11" t="inlineStr">
        <is>
          <t>畳の表替え（経年）</t>
        </is>
      </c>
      <c r="D14" s="11" t="inlineStr">
        <is>
          <t>経年劣化</t>
        </is>
      </c>
      <c r="E14" s="10" t="inlineStr">
        <is>
          <t>自然損耗</t>
        </is>
      </c>
      <c r="F14" s="10">
        <f>物件情報!C7</f>
        <v/>
      </c>
      <c r="G14" s="12">
        <f>MAX(1-F14/8,0.01)</f>
        <v/>
      </c>
      <c r="H14" s="13" t="n">
        <v>30000</v>
      </c>
      <c r="I14" s="13">
        <f>IF(OR(E14="自然損耗",E14="通常損耗",E14="貸主負担"),H14*(1-G14),0)</f>
        <v/>
      </c>
      <c r="J14" s="13">
        <f>IF(E14="故意過失",H14,IF(E14="借主負担",H14,IF(OR(E14="自然損耗",E14="通常損耗"),H14*G14,0)))</f>
        <v/>
      </c>
      <c r="K14" s="11" t="inlineStr"/>
    </row>
    <row r="15">
      <c r="A15" s="10" t="n">
        <v>12</v>
      </c>
      <c r="B15" s="10" t="inlineStr">
        <is>
          <t>天井</t>
        </is>
      </c>
      <c r="C15" s="11" t="inlineStr">
        <is>
          <t>天井クロス変色（喫煙）</t>
        </is>
      </c>
      <c r="D15" s="11" t="inlineStr">
        <is>
          <t>故意・過失</t>
        </is>
      </c>
      <c r="E15" s="10" t="inlineStr">
        <is>
          <t>故意過失</t>
        </is>
      </c>
      <c r="F15" s="10">
        <f>物件情報!C7</f>
        <v/>
      </c>
      <c r="G15" s="12">
        <f>MAX(1-F15/6,0.01)</f>
        <v/>
      </c>
      <c r="H15" s="13" t="n">
        <v>35000</v>
      </c>
      <c r="I15" s="13">
        <f>IF(OR(E15="自然損耗",E15="通常損耗",E15="貸主負担"),H15*(1-G15),0)</f>
        <v/>
      </c>
      <c r="J15" s="13">
        <f>IF(E15="故意過失",H15,IF(E15="借主負担",H15,IF(OR(E15="自然損耗",E15="通常損耗"),H15*G15,0)))</f>
        <v/>
      </c>
      <c r="K15" s="11" t="inlineStr"/>
    </row>
    <row r="16">
      <c r="A16" s="10" t="n">
        <v>13</v>
      </c>
      <c r="B16" s="10" t="inlineStr">
        <is>
          <t>天井</t>
        </is>
      </c>
      <c r="C16" s="11" t="inlineStr">
        <is>
          <t>天井クロス雨漏りシミ</t>
        </is>
      </c>
      <c r="D16" s="11" t="inlineStr">
        <is>
          <t>貸主管理責任（自然災害除く）</t>
        </is>
      </c>
      <c r="E16" s="10" t="inlineStr">
        <is>
          <t>貸主負担</t>
        </is>
      </c>
      <c r="F16" s="10">
        <f>物件情報!C7</f>
        <v/>
      </c>
      <c r="G16" s="12">
        <f>MAX(1-F16/6,0.01)</f>
        <v/>
      </c>
      <c r="H16" s="13" t="n">
        <v>20000</v>
      </c>
      <c r="I16" s="13">
        <f>IF(OR(E16="自然損耗",E16="通常損耗",E16="貸主負担"),H16*(1-G16),0)</f>
        <v/>
      </c>
      <c r="J16" s="13">
        <f>IF(E16="故意過失",H16,IF(E16="借主負担",H16,IF(OR(E16="自然損耗",E16="通常損耗"),H16*G16,0)))</f>
        <v/>
      </c>
      <c r="K16" s="11" t="inlineStr"/>
    </row>
    <row r="17">
      <c r="A17" s="10" t="n">
        <v>14</v>
      </c>
      <c r="B17" s="10" t="inlineStr">
        <is>
          <t>天井</t>
        </is>
      </c>
      <c r="C17" s="11" t="inlineStr">
        <is>
          <t>電球・照明器具交換</t>
        </is>
      </c>
      <c r="D17" s="11" t="inlineStr">
        <is>
          <t>消耗品交換</t>
        </is>
      </c>
      <c r="E17" s="10" t="inlineStr">
        <is>
          <t>通常損耗</t>
        </is>
      </c>
      <c r="F17" s="10">
        <f>物件情報!C7</f>
        <v/>
      </c>
      <c r="G17" s="12">
        <f>MAX(1-F17/6,0.01)</f>
        <v/>
      </c>
      <c r="H17" s="13" t="n">
        <v>5000</v>
      </c>
      <c r="I17" s="13">
        <f>IF(OR(E17="自然損耗",E17="通常損耗",E17="貸主負担"),H17*(1-G17),0)</f>
        <v/>
      </c>
      <c r="J17" s="13">
        <f>IF(E17="故意過失",H17,IF(E17="借主負担",H17,IF(OR(E17="自然損耗",E17="通常損耗"),H17*G17,0)))</f>
        <v/>
      </c>
      <c r="K17" s="11" t="inlineStr"/>
    </row>
    <row r="18">
      <c r="A18" s="10" t="n">
        <v>15</v>
      </c>
      <c r="B18" s="10" t="inlineStr">
        <is>
          <t>水回り</t>
        </is>
      </c>
      <c r="C18" s="11" t="inlineStr">
        <is>
          <t>キッチンシンク水垢・サビ</t>
        </is>
      </c>
      <c r="D18" s="11" t="inlineStr">
        <is>
          <t>通常使用範囲（清掃不足）</t>
        </is>
      </c>
      <c r="E18" s="10" t="inlineStr">
        <is>
          <t>通常損耗</t>
        </is>
      </c>
      <c r="F18" s="10">
        <f>物件情報!C7</f>
        <v/>
      </c>
      <c r="G18" s="12">
        <f>MAX(1-F18/10,0.01)</f>
        <v/>
      </c>
      <c r="H18" s="13" t="n">
        <v>15000</v>
      </c>
      <c r="I18" s="13">
        <f>IF(OR(E18="自然損耗",E18="通常損耗",E18="貸主負担"),H18*(1-G18),0)</f>
        <v/>
      </c>
      <c r="J18" s="13">
        <f>IF(E18="故意過失",H18,IF(E18="借主負担",H18,IF(OR(E18="自然損耗",E18="通常損耗"),H18*G18,0)))</f>
        <v/>
      </c>
      <c r="K18" s="11" t="inlineStr"/>
    </row>
    <row r="19">
      <c r="A19" s="10" t="n">
        <v>16</v>
      </c>
      <c r="B19" s="10" t="inlineStr">
        <is>
          <t>水回り</t>
        </is>
      </c>
      <c r="C19" s="11" t="inlineStr">
        <is>
          <t>キッチンコンロ油汚れ</t>
        </is>
      </c>
      <c r="D19" s="11" t="inlineStr">
        <is>
          <t>清掃義務違反（過失）</t>
        </is>
      </c>
      <c r="E19" s="10" t="inlineStr">
        <is>
          <t>故意過失</t>
        </is>
      </c>
      <c r="F19" s="10">
        <f>物件情報!C7</f>
        <v/>
      </c>
      <c r="G19" s="12">
        <f>MAX(1-F19/10,0.01)</f>
        <v/>
      </c>
      <c r="H19" s="13" t="n">
        <v>18000</v>
      </c>
      <c r="I19" s="13">
        <f>IF(OR(E19="自然損耗",E19="通常損耗",E19="貸主負担"),H19*(1-G19),0)</f>
        <v/>
      </c>
      <c r="J19" s="13">
        <f>IF(E19="故意過失",H19,IF(E19="借主負担",H19,IF(OR(E19="自然損耗",E19="通常損耗"),H19*G19,0)))</f>
        <v/>
      </c>
      <c r="K19" s="11" t="inlineStr"/>
    </row>
    <row r="20">
      <c r="A20" s="10" t="n">
        <v>17</v>
      </c>
      <c r="B20" s="10" t="inlineStr">
        <is>
          <t>水回り</t>
        </is>
      </c>
      <c r="C20" s="11" t="inlineStr">
        <is>
          <t>浴室カビ（換気不足）</t>
        </is>
      </c>
      <c r="D20" s="11" t="inlineStr">
        <is>
          <t>通常使用範囲</t>
        </is>
      </c>
      <c r="E20" s="10" t="inlineStr">
        <is>
          <t>通常損耗</t>
        </is>
      </c>
      <c r="F20" s="10">
        <f>物件情報!C7</f>
        <v/>
      </c>
      <c r="G20" s="12">
        <f>MAX(1-F20/10,0.01)</f>
        <v/>
      </c>
      <c r="H20" s="13" t="n">
        <v>20000</v>
      </c>
      <c r="I20" s="13">
        <f>IF(OR(E20="自然損耗",E20="通常損耗",E20="貸主負担"),H20*(1-G20),0)</f>
        <v/>
      </c>
      <c r="J20" s="13">
        <f>IF(E20="故意過失",H20,IF(E20="借主負担",H20,IF(OR(E20="自然損耗",E20="通常損耗"),H20*G20,0)))</f>
        <v/>
      </c>
      <c r="K20" s="11" t="inlineStr"/>
    </row>
    <row r="21">
      <c r="A21" s="10" t="n">
        <v>18</v>
      </c>
      <c r="B21" s="10" t="inlineStr">
        <is>
          <t>水回り</t>
        </is>
      </c>
      <c r="C21" s="11" t="inlineStr">
        <is>
          <t>トイレ便器破損</t>
        </is>
      </c>
      <c r="D21" s="11" t="inlineStr">
        <is>
          <t>故意・過失</t>
        </is>
      </c>
      <c r="E21" s="10" t="inlineStr">
        <is>
          <t>故意過失</t>
        </is>
      </c>
      <c r="F21" s="10">
        <f>物件情報!C7</f>
        <v/>
      </c>
      <c r="G21" s="12">
        <f>MAX(1-F21/10,0.01)</f>
        <v/>
      </c>
      <c r="H21" s="13" t="n">
        <v>30000</v>
      </c>
      <c r="I21" s="13">
        <f>IF(OR(E21="自然損耗",E21="通常損耗",E21="貸主負担"),H21*(1-G21),0)</f>
        <v/>
      </c>
      <c r="J21" s="13">
        <f>IF(E21="故意過失",H21,IF(E21="借主負担",H21,IF(OR(E21="自然損耗",E21="通常損耗"),H21*G21,0)))</f>
        <v/>
      </c>
      <c r="K21" s="11" t="inlineStr"/>
    </row>
    <row r="22">
      <c r="A22" s="10" t="n">
        <v>19</v>
      </c>
      <c r="B22" s="10" t="inlineStr">
        <is>
          <t>水回り</t>
        </is>
      </c>
      <c r="C22" s="11" t="inlineStr">
        <is>
          <t>洗面台ヒビ割れ</t>
        </is>
      </c>
      <c r="D22" s="11" t="inlineStr">
        <is>
          <t>故意・過失</t>
        </is>
      </c>
      <c r="E22" s="10" t="inlineStr">
        <is>
          <t>故意過失</t>
        </is>
      </c>
      <c r="F22" s="10">
        <f>物件情報!C7</f>
        <v/>
      </c>
      <c r="G22" s="12">
        <f>MAX(1-F22/10,0.01)</f>
        <v/>
      </c>
      <c r="H22" s="13" t="n">
        <v>25000</v>
      </c>
      <c r="I22" s="13">
        <f>IF(OR(E22="自然損耗",E22="通常損耗",E22="貸主負担"),H22*(1-G22),0)</f>
        <v/>
      </c>
      <c r="J22" s="13">
        <f>IF(E22="故意過失",H22,IF(E22="借主負担",H22,IF(OR(E22="自然損耗",E22="通常損耗"),H22*G22,0)))</f>
        <v/>
      </c>
      <c r="K22" s="11" t="inlineStr"/>
    </row>
    <row r="23">
      <c r="A23" s="10" t="n">
        <v>20</v>
      </c>
      <c r="B23" s="10" t="inlineStr">
        <is>
          <t>水回り</t>
        </is>
      </c>
      <c r="C23" s="11" t="inlineStr">
        <is>
          <t>排水溝詰まり</t>
        </is>
      </c>
      <c r="D23" s="11" t="inlineStr">
        <is>
          <t>清掃義務違反</t>
        </is>
      </c>
      <c r="E23" s="10" t="inlineStr">
        <is>
          <t>故意過失</t>
        </is>
      </c>
      <c r="F23" s="10">
        <f>物件情報!C7</f>
        <v/>
      </c>
      <c r="G23" s="12">
        <f>MAX(1-F23/10,0.01)</f>
        <v/>
      </c>
      <c r="H23" s="13" t="n">
        <v>8000</v>
      </c>
      <c r="I23" s="13">
        <f>IF(OR(E23="自然損耗",E23="通常損耗",E23="貸主負担"),H23*(1-G23),0)</f>
        <v/>
      </c>
      <c r="J23" s="13">
        <f>IF(E23="故意過失",H23,IF(E23="借主負担",H23,IF(OR(E23="自然損耗",E23="通常損耗"),H23*G23,0)))</f>
        <v/>
      </c>
      <c r="K23" s="11" t="inlineStr"/>
    </row>
    <row r="24">
      <c r="A24" s="10" t="n">
        <v>21</v>
      </c>
      <c r="B24" s="10" t="inlineStr">
        <is>
          <t>設備</t>
        </is>
      </c>
      <c r="C24" s="11" t="inlineStr">
        <is>
          <t>エアコン清掃</t>
        </is>
      </c>
      <c r="D24" s="11" t="inlineStr">
        <is>
          <t>退去時クリーニング（特約）</t>
        </is>
      </c>
      <c r="E24" s="10" t="inlineStr">
        <is>
          <t>借主負担</t>
        </is>
      </c>
      <c r="F24" s="10">
        <f>物件情報!C7</f>
        <v/>
      </c>
      <c r="G24" s="12">
        <f>MAX(1-F24/10,0.01)</f>
        <v/>
      </c>
      <c r="H24" s="13" t="n">
        <v>12000</v>
      </c>
      <c r="I24" s="13">
        <f>IF(OR(E24="自然損耗",E24="通常損耗",E24="貸主負担"),H24*(1-G24),0)</f>
        <v/>
      </c>
      <c r="J24" s="13">
        <f>IF(E24="故意過失",H24,IF(E24="借主負担",H24,IF(OR(E24="自然損耗",E24="通常損耗"),H24*G24,0)))</f>
        <v/>
      </c>
      <c r="K24" s="11" t="inlineStr"/>
    </row>
    <row r="25">
      <c r="A25" s="10" t="n">
        <v>22</v>
      </c>
      <c r="B25" s="10" t="inlineStr">
        <is>
          <t>設備</t>
        </is>
      </c>
      <c r="C25" s="11" t="inlineStr">
        <is>
          <t>エアコン故障（経年）</t>
        </is>
      </c>
      <c r="D25" s="11" t="inlineStr">
        <is>
          <t>経年劣化</t>
        </is>
      </c>
      <c r="E25" s="10" t="inlineStr">
        <is>
          <t>貸主負担</t>
        </is>
      </c>
      <c r="F25" s="10">
        <f>物件情報!C7</f>
        <v/>
      </c>
      <c r="G25" s="12">
        <f>MAX(1-F25/10,0.01)</f>
        <v/>
      </c>
      <c r="H25" s="13" t="n">
        <v>50000</v>
      </c>
      <c r="I25" s="13">
        <f>IF(OR(E25="自然損耗",E25="通常損耗",E25="貸主負担"),H25*(1-G25),0)</f>
        <v/>
      </c>
      <c r="J25" s="13">
        <f>IF(E25="故意過失",H25,IF(E25="借主負担",H25,IF(OR(E25="自然損耗",E25="通常損耗"),H25*G25,0)))</f>
        <v/>
      </c>
      <c r="K25" s="11" t="inlineStr"/>
    </row>
    <row r="26">
      <c r="A26" s="10" t="n">
        <v>23</v>
      </c>
      <c r="B26" s="10" t="inlineStr">
        <is>
          <t>設備</t>
        </is>
      </c>
      <c r="C26" s="11" t="inlineStr">
        <is>
          <t>給湯器交換</t>
        </is>
      </c>
      <c r="D26" s="11" t="inlineStr">
        <is>
          <t>経年劣化（10年）</t>
        </is>
      </c>
      <c r="E26" s="10" t="inlineStr">
        <is>
          <t>貸主負担</t>
        </is>
      </c>
      <c r="F26" s="10">
        <f>物件情報!C7</f>
        <v/>
      </c>
      <c r="G26" s="12">
        <f>MAX(1-F26/10,0.01)</f>
        <v/>
      </c>
      <c r="H26" s="13" t="n">
        <v>80000</v>
      </c>
      <c r="I26" s="13">
        <f>IF(OR(E26="自然損耗",E26="通常損耗",E26="貸主負担"),H26*(1-G26),0)</f>
        <v/>
      </c>
      <c r="J26" s="13">
        <f>IF(E26="故意過失",H26,IF(E26="借主負担",H26,IF(OR(E26="自然損耗",E26="通常損耗"),H26*G26,0)))</f>
        <v/>
      </c>
      <c r="K26" s="11" t="inlineStr"/>
    </row>
    <row r="27">
      <c r="A27" s="10" t="n">
        <v>24</v>
      </c>
      <c r="B27" s="10" t="inlineStr">
        <is>
          <t>設備</t>
        </is>
      </c>
      <c r="C27" s="11" t="inlineStr">
        <is>
          <t>鍵紛失・交換</t>
        </is>
      </c>
      <c r="D27" s="11" t="inlineStr">
        <is>
          <t>故意・過失</t>
        </is>
      </c>
      <c r="E27" s="10" t="inlineStr">
        <is>
          <t>故意過失</t>
        </is>
      </c>
      <c r="F27" s="10">
        <f>物件情報!C7</f>
        <v/>
      </c>
      <c r="G27" s="12">
        <f>MAX(1-F27/10,0.01)</f>
        <v/>
      </c>
      <c r="H27" s="13" t="n">
        <v>16500</v>
      </c>
      <c r="I27" s="13">
        <f>IF(OR(E27="自然損耗",E27="通常損耗",E27="貸主負担"),H27*(1-G27),0)</f>
        <v/>
      </c>
      <c r="J27" s="13">
        <f>IF(E27="故意過失",H27,IF(E27="借主負担",H27,IF(OR(E27="自然損耗",E27="通常損耗"),H27*G27,0)))</f>
        <v/>
      </c>
      <c r="K27" s="11" t="inlineStr"/>
    </row>
    <row r="28">
      <c r="A28" s="10" t="n">
        <v>25</v>
      </c>
      <c r="B28" s="10" t="inlineStr">
        <is>
          <t>設備</t>
        </is>
      </c>
      <c r="C28" s="11" t="inlineStr">
        <is>
          <t>ハウスクリーニング</t>
        </is>
      </c>
      <c r="D28" s="11" t="inlineStr">
        <is>
          <t>退去時クリーニング（特約）</t>
        </is>
      </c>
      <c r="E28" s="10" t="inlineStr">
        <is>
          <t>借主負担</t>
        </is>
      </c>
      <c r="F28" s="10">
        <f>物件情報!C7</f>
        <v/>
      </c>
      <c r="G28" s="12">
        <f>MAX(1-F28/10,0.01)</f>
        <v/>
      </c>
      <c r="H28" s="13" t="n">
        <v>35000</v>
      </c>
      <c r="I28" s="13">
        <f>IF(OR(E28="自然損耗",E28="通常損耗",E28="貸主負担"),H28*(1-G28),0)</f>
        <v/>
      </c>
      <c r="J28" s="13">
        <f>IF(E28="故意過失",H28,IF(E28="借主負担",H28,IF(OR(E28="自然損耗",E28="通常損耗"),H28*G28,0)))</f>
        <v/>
      </c>
      <c r="K28" s="11" t="inlineStr"/>
    </row>
    <row r="29">
      <c r="A29" s="5" t="n"/>
      <c r="B29" s="14" t="inlineStr">
        <is>
          <t>【合計】</t>
        </is>
      </c>
      <c r="C29" s="5" t="n"/>
      <c r="D29" s="5" t="n"/>
      <c r="E29" s="5" t="n"/>
      <c r="F29" s="5" t="n"/>
      <c r="G29" s="5" t="n"/>
      <c r="H29" s="15">
        <f>SUM(H4:H28)</f>
        <v/>
      </c>
      <c r="I29" s="15">
        <f>SUM(I4:I28)</f>
        <v/>
      </c>
      <c r="J29" s="15">
        <f>SUM(J4:J28)</f>
        <v/>
      </c>
      <c r="K29" s="5" t="n"/>
    </row>
  </sheetData>
  <mergeCells count="1">
    <mergeCell ref="A1:K1"/>
  </mergeCells>
  <conditionalFormatting sqref="E4:E28">
    <cfRule type="expression" priority="1" dxfId="0">
      <formula>$E4="故意過失"</formula>
    </cfRule>
    <cfRule type="expression" priority="2" dxfId="1">
      <formula>OR($E4="自然損耗",$E4="通常損耗",$E4="貸主負担")</formula>
    </cfRule>
    <cfRule type="expression" priority="3" dxfId="2">
      <formula>$E4="借主負担"</formula>
    </cfRule>
  </conditionalFormatting>
  <dataValidations count="1">
    <dataValidation sqref="E4:E28" showDropDown="0" showInputMessage="0" showErrorMessage="0" allowBlank="1" type="list">
      <formula1>"自然損耗,通常損耗,故意過失,借主負担,貸主負担"</formula1>
    </dataValidation>
  </dataValidations>
  <printOptions horizontalCentered="1"/>
  <pageMargins left="0.75" right="0.75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9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 ht="28" customHeight="1">
      <c r="A1" s="1" t="inlineStr">
        <is>
          <t>部位別 負担集計</t>
        </is>
      </c>
    </row>
    <row r="3" ht="22" customHeight="1">
      <c r="A3" s="9" t="inlineStr">
        <is>
          <t>No</t>
        </is>
      </c>
      <c r="B3" s="9" t="inlineStr">
        <is>
          <t>部位</t>
        </is>
      </c>
      <c r="C3" s="9" t="inlineStr">
        <is>
          <t>修繕費合計</t>
        </is>
      </c>
      <c r="D3" s="9" t="inlineStr">
        <is>
          <t>貸主負担</t>
        </is>
      </c>
      <c r="E3" s="9" t="inlineStr">
        <is>
          <t>借主負担</t>
        </is>
      </c>
    </row>
    <row r="4">
      <c r="A4" s="16" t="n">
        <v>1</v>
      </c>
      <c r="B4" s="16" t="inlineStr">
        <is>
          <t>壁</t>
        </is>
      </c>
      <c r="C4" s="17">
        <f>SUMIF(査定一覧!B4:B28,B4,査定一覧!H4:H28)</f>
        <v/>
      </c>
      <c r="D4" s="17">
        <f>SUMIF(査定一覧!B4:B28,B4,査定一覧!I4:I28)</f>
        <v/>
      </c>
      <c r="E4" s="17">
        <f>SUMIF(査定一覧!B4:B28,B4,査定一覧!J4:J28)</f>
        <v/>
      </c>
    </row>
    <row r="5">
      <c r="A5" s="16" t="n">
        <v>2</v>
      </c>
      <c r="B5" s="16" t="inlineStr">
        <is>
          <t>床</t>
        </is>
      </c>
      <c r="C5" s="17">
        <f>SUMIF(査定一覧!B4:B28,B5,査定一覧!H4:H28)</f>
        <v/>
      </c>
      <c r="D5" s="17">
        <f>SUMIF(査定一覧!B4:B28,B5,査定一覧!I4:I28)</f>
        <v/>
      </c>
      <c r="E5" s="17">
        <f>SUMIF(査定一覧!B4:B28,B5,査定一覧!J4:J28)</f>
        <v/>
      </c>
    </row>
    <row r="6">
      <c r="A6" s="16" t="n">
        <v>3</v>
      </c>
      <c r="B6" s="16" t="inlineStr">
        <is>
          <t>天井</t>
        </is>
      </c>
      <c r="C6" s="17">
        <f>SUMIF(査定一覧!B4:B28,B6,査定一覧!H4:H28)</f>
        <v/>
      </c>
      <c r="D6" s="17">
        <f>SUMIF(査定一覧!B4:B28,B6,査定一覧!I4:I28)</f>
        <v/>
      </c>
      <c r="E6" s="17">
        <f>SUMIF(査定一覧!B4:B28,B6,査定一覧!J4:J28)</f>
        <v/>
      </c>
    </row>
    <row r="7">
      <c r="A7" s="16" t="n">
        <v>4</v>
      </c>
      <c r="B7" s="16" t="inlineStr">
        <is>
          <t>水回り</t>
        </is>
      </c>
      <c r="C7" s="17">
        <f>SUMIF(査定一覧!B4:B28,B7,査定一覧!H4:H28)</f>
        <v/>
      </c>
      <c r="D7" s="17">
        <f>SUMIF(査定一覧!B4:B28,B7,査定一覧!I4:I28)</f>
        <v/>
      </c>
      <c r="E7" s="17">
        <f>SUMIF(査定一覧!B4:B28,B7,査定一覧!J4:J28)</f>
        <v/>
      </c>
    </row>
    <row r="8">
      <c r="A8" s="16" t="n">
        <v>5</v>
      </c>
      <c r="B8" s="16" t="inlineStr">
        <is>
          <t>設備</t>
        </is>
      </c>
      <c r="C8" s="17">
        <f>SUMIF(査定一覧!B4:B28,B8,査定一覧!H4:H28)</f>
        <v/>
      </c>
      <c r="D8" s="17">
        <f>SUMIF(査定一覧!B4:B28,B8,査定一覧!I4:I28)</f>
        <v/>
      </c>
      <c r="E8" s="17">
        <f>SUMIF(査定一覧!B4:B28,B8,査定一覧!J4:J28)</f>
        <v/>
      </c>
    </row>
    <row r="9">
      <c r="A9" s="5" t="n"/>
      <c r="B9" s="14" t="inlineStr">
        <is>
          <t>【合計】</t>
        </is>
      </c>
      <c r="C9" s="18">
        <f>SUM(C4:C8)</f>
        <v/>
      </c>
      <c r="D9" s="18">
        <f>SUM(D4:D8)</f>
        <v/>
      </c>
      <c r="E9" s="18">
        <f>SUM(E4:E8)</f>
        <v/>
      </c>
    </row>
  </sheetData>
  <mergeCells count="1">
    <mergeCell ref="A1:E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D10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8" customWidth="1" min="3" max="3"/>
    <col width="30" customWidth="1" min="4" max="4"/>
  </cols>
  <sheetData>
    <row r="1" ht="28" customHeight="1">
      <c r="A1" s="8" t="inlineStr">
        <is>
          <t>敷金精算書（退去時精算）</t>
        </is>
      </c>
    </row>
    <row r="3">
      <c r="A3" s="19" t="inlineStr">
        <is>
          <t>1</t>
        </is>
      </c>
      <c r="B3" s="20" t="inlineStr">
        <is>
          <t>預り敷金</t>
        </is>
      </c>
      <c r="C3" s="21">
        <f>物件情報!C9</f>
        <v/>
      </c>
      <c r="D3" s="22" t="inlineStr">
        <is>
          <t>入居時預託</t>
        </is>
      </c>
    </row>
    <row r="4">
      <c r="A4" s="19" t="inlineStr">
        <is>
          <t>2</t>
        </is>
      </c>
      <c r="B4" s="20" t="inlineStr">
        <is>
          <t>原状回復費（借主負担）</t>
        </is>
      </c>
      <c r="C4" s="21">
        <f>査定一覧!J29</f>
        <v/>
      </c>
      <c r="D4" s="22" t="inlineStr">
        <is>
          <t>査定一覧J列合計</t>
        </is>
      </c>
    </row>
    <row r="5">
      <c r="A5" s="19" t="inlineStr">
        <is>
          <t>3</t>
        </is>
      </c>
      <c r="B5" s="20" t="inlineStr">
        <is>
          <t>未払賃料（あれば）</t>
        </is>
      </c>
      <c r="C5" s="21" t="n">
        <v>0</v>
      </c>
      <c r="D5" s="22" t="inlineStr"/>
    </row>
    <row r="6">
      <c r="A6" s="19" t="inlineStr">
        <is>
          <t>4</t>
        </is>
      </c>
      <c r="B6" s="20" t="inlineStr">
        <is>
          <t>日割り賃料精算</t>
        </is>
      </c>
      <c r="C6" s="21" t="n">
        <v>0</v>
      </c>
      <c r="D6" s="22" t="inlineStr"/>
    </row>
    <row r="7">
      <c r="A7" s="19" t="inlineStr">
        <is>
          <t>5</t>
        </is>
      </c>
      <c r="B7" s="20" t="inlineStr">
        <is>
          <t>退去時クリーニング（特約）</t>
        </is>
      </c>
      <c r="C7" s="21" t="n">
        <v>35000</v>
      </c>
      <c r="D7" s="22" t="inlineStr">
        <is>
          <t>特約による</t>
        </is>
      </c>
    </row>
    <row r="8">
      <c r="A8" s="23" t="inlineStr">
        <is>
          <t>6</t>
        </is>
      </c>
      <c r="B8" s="24" t="inlineStr">
        <is>
          <t>【借主負担合計】</t>
        </is>
      </c>
      <c r="C8" s="25">
        <f>SUM(C5:C8)</f>
        <v/>
      </c>
      <c r="D8" s="24" t="inlineStr"/>
    </row>
    <row r="9">
      <c r="A9" s="23" t="inlineStr">
        <is>
          <t>7</t>
        </is>
      </c>
      <c r="B9" s="24" t="inlineStr">
        <is>
          <t>【返還敷金】</t>
        </is>
      </c>
      <c r="C9" s="25">
        <f>MAX(C4-C9,0)</f>
        <v/>
      </c>
      <c r="D9" s="24" t="inlineStr">
        <is>
          <t>敷金 - 借主負担</t>
        </is>
      </c>
    </row>
    <row r="10">
      <c r="A10" s="23" t="inlineStr">
        <is>
          <t>8</t>
        </is>
      </c>
      <c r="B10" s="24" t="inlineStr">
        <is>
          <t>【追加請求】</t>
        </is>
      </c>
      <c r="C10" s="25">
        <f>MAX(C9-C4,0)</f>
        <v/>
      </c>
      <c r="D10" s="24" t="inlineStr">
        <is>
          <t>敷金不足分</t>
        </is>
      </c>
    </row>
  </sheetData>
  <mergeCells count="1">
    <mergeCell ref="A1:D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B14"/>
  <sheetViews>
    <sheetView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28" customHeight="1">
      <c r="A1" s="1" t="inlineStr">
        <is>
          <t>国交省「原状回復をめぐるトラブルとガイドライン」要点</t>
        </is>
      </c>
    </row>
    <row r="3" ht="32" customHeight="1">
      <c r="A3" s="5" t="inlineStr">
        <is>
          <t>1</t>
        </is>
      </c>
      <c r="B3" s="26" t="inlineStr">
        <is>
          <t>【原則】通常損耗・経年変化は貸主負担（民法621条 / 賃貸住宅標準契約書 第15条）</t>
        </is>
      </c>
    </row>
    <row r="4" ht="32" customHeight="1">
      <c r="A4" s="5" t="inlineStr">
        <is>
          <t>2</t>
        </is>
      </c>
      <c r="B4" s="26" t="inlineStr">
        <is>
          <t>【借主負担】故意・過失・善管注意義務違反・通常使用を超える使用による損耗のみ</t>
        </is>
      </c>
    </row>
    <row r="5" ht="32" customHeight="1">
      <c r="A5" s="5" t="inlineStr">
        <is>
          <t>3</t>
        </is>
      </c>
      <c r="B5" s="26" t="inlineStr">
        <is>
          <t>【経過年数考慮】壁クロス・カーペット=6年で残存価値1円 / フローリング=8年 / 給湯器=10年</t>
        </is>
      </c>
    </row>
    <row r="6" ht="32" customHeight="1">
      <c r="A6" s="5" t="inlineStr">
        <is>
          <t>4</t>
        </is>
      </c>
      <c r="B6" s="26" t="inlineStr">
        <is>
          <t>【喫煙】タバコのヤニ・臭いは借主負担（クロス全面張替えも可能）</t>
        </is>
      </c>
    </row>
    <row r="7" ht="32" customHeight="1">
      <c r="A7" s="5" t="inlineStr">
        <is>
          <t>5</t>
        </is>
      </c>
      <c r="B7" s="26" t="inlineStr">
        <is>
          <t>【日焼け】カーテン・畳の日焼けは通常損耗（貸主負担）</t>
        </is>
      </c>
    </row>
    <row r="8" ht="32" customHeight="1">
      <c r="A8" s="5" t="inlineStr">
        <is>
          <t>6</t>
        </is>
      </c>
      <c r="B8" s="26" t="inlineStr">
        <is>
          <t>【画鋲・釘穴】小さな穴（画鋲程度）は通常損耗 / 大きな穴・釘の打ち過ぎは借主負担</t>
        </is>
      </c>
    </row>
    <row r="9" ht="32" customHeight="1">
      <c r="A9" s="5" t="inlineStr">
        <is>
          <t>7</t>
        </is>
      </c>
      <c r="B9" s="26" t="inlineStr">
        <is>
          <t>【家具設置跡】通常範囲の凹みは通常損耗 / 引きずり傷は借主負担</t>
        </is>
      </c>
    </row>
    <row r="10" ht="32" customHeight="1">
      <c r="A10" s="5" t="inlineStr">
        <is>
          <t>8</t>
        </is>
      </c>
      <c r="B10" s="26" t="inlineStr">
        <is>
          <t>【ペット】ペット可物件でも引っかき傷・臭いは借主負担</t>
        </is>
      </c>
    </row>
    <row r="11" ht="32" customHeight="1">
      <c r="A11" s="5" t="inlineStr">
        <is>
          <t>9</t>
        </is>
      </c>
      <c r="B11" s="26" t="inlineStr">
        <is>
          <t>【特約】退去時クリーニング特約は有効（最高裁H17.12.16判決）。ただし著しく高額は無効</t>
        </is>
      </c>
    </row>
    <row r="12" ht="32" customHeight="1">
      <c r="A12" s="5" t="inlineStr">
        <is>
          <t>10</t>
        </is>
      </c>
      <c r="B12" s="26" t="inlineStr">
        <is>
          <t>【敷金返還】民法622条の2 退去後遅滞なく返還義務 / 通常は1-2ヶ月以内</t>
        </is>
      </c>
    </row>
    <row r="13" ht="32" customHeight="1">
      <c r="A13" s="5" t="inlineStr">
        <is>
          <t>11</t>
        </is>
      </c>
      <c r="B13" s="26" t="inlineStr">
        <is>
          <t>【トラブル時】各都道府県の宅地建物取引業協会・消費生活センター・国民生活センターへ相談</t>
        </is>
      </c>
    </row>
    <row r="14" ht="32" customHeight="1">
      <c r="A14" s="5" t="inlineStr">
        <is>
          <t>12</t>
        </is>
      </c>
      <c r="B14" s="26" t="inlineStr">
        <is>
          <t>【ガイドラインの位置づけ】法的拘束力はないが、裁判の判断基準として広く採用されている</t>
        </is>
      </c>
    </row>
  </sheetData>
  <mergeCells count="1">
    <mergeCell ref="A1:B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B12"/>
  <sheetViews>
    <sheetView workbookViewId="0">
      <selection activeCell="A1" sqref="A1"/>
    </sheetView>
  </sheetViews>
  <sheetFormatPr baseColWidth="8" defaultRowHeight="15"/>
  <cols>
    <col width="4" customWidth="1" min="1" max="1"/>
    <col width="90" customWidth="1" min="2" max="2"/>
  </cols>
  <sheetData>
    <row r="1" ht="28" customHeight="1">
      <c r="A1" s="8" t="inlineStr">
        <is>
          <t>使い方ガイド</t>
        </is>
      </c>
    </row>
    <row r="3" ht="30" customHeight="1">
      <c r="A3" s="5" t="inlineStr">
        <is>
          <t>1</t>
        </is>
      </c>
      <c r="B3" s="26" t="inlineStr">
        <is>
          <t>「物件情報」シートに物件・入居期間・敷金を入力します。</t>
        </is>
      </c>
    </row>
    <row r="4" ht="30" customHeight="1">
      <c r="A4" s="5" t="inlineStr">
        <is>
          <t>2</t>
        </is>
      </c>
      <c r="B4" s="26" t="inlineStr">
        <is>
          <t>「査定一覧」シートに損傷項目25件のテンプレートが入っています。</t>
        </is>
      </c>
    </row>
    <row r="5" ht="30" customHeight="1">
      <c r="A5" s="5" t="inlineStr">
        <is>
          <t>3</t>
        </is>
      </c>
      <c r="B5" s="26" t="inlineStr">
        <is>
          <t>原因区分（E列）をプルダウンから選択: 自然損耗/通常損耗/故意過失/借主負担/貸主負担</t>
        </is>
      </c>
    </row>
    <row r="6" ht="30" customHeight="1">
      <c r="A6" s="5" t="inlineStr">
        <is>
          <t>4</t>
        </is>
      </c>
      <c r="B6" s="26" t="inlineStr">
        <is>
          <t>残存価値率（G列）は入居期間と耐用年数（壁6年/床8年/設備10年）から自動計算されます。</t>
        </is>
      </c>
    </row>
    <row r="7" ht="30" customHeight="1">
      <c r="A7" s="5" t="inlineStr">
        <is>
          <t>5</t>
        </is>
      </c>
      <c r="B7" s="26" t="inlineStr">
        <is>
          <t>貸主負担（I列）・借主負担（J列）が自動振り分けされます。</t>
        </is>
      </c>
    </row>
    <row r="8" ht="30" customHeight="1">
      <c r="A8" s="5" t="inlineStr">
        <is>
          <t>6</t>
        </is>
      </c>
      <c r="B8" s="26" t="inlineStr">
        <is>
          <t>「部位別集計」で5部位ごとの負担合計を確認できます。</t>
        </is>
      </c>
    </row>
    <row r="9" ht="30" customHeight="1">
      <c r="A9" s="5" t="inlineStr">
        <is>
          <t>7</t>
        </is>
      </c>
      <c r="B9" s="26" t="inlineStr">
        <is>
          <t>「敷金精算書」で借主負担合計・返還敷金・追加請求が自動算出されます。</t>
        </is>
      </c>
    </row>
    <row r="10" ht="30" customHeight="1">
      <c r="A10" s="5" t="inlineStr">
        <is>
          <t>8</t>
        </is>
      </c>
      <c r="B10" s="26" t="inlineStr">
        <is>
          <t>「ガイドライン解説」で国交省ガイドラインの要点12項を参照できます。</t>
        </is>
      </c>
    </row>
    <row r="11" ht="30" customHeight="1">
      <c r="A11" s="5" t="inlineStr">
        <is>
          <t>9</t>
        </is>
      </c>
      <c r="B11" s="26" t="inlineStr">
        <is>
          <t>故意過失=赤、自然/通常損耗=緑、借主負担=黄 で色分け表示されます。</t>
        </is>
      </c>
    </row>
    <row r="12" ht="30" customHeight="1">
      <c r="A12" s="5" t="inlineStr">
        <is>
          <t>10</t>
        </is>
      </c>
      <c r="B12" s="26" t="inlineStr">
        <is>
          <t>退去時クリーニング特約は別途精算書のC8で計上してください（35,000円のサンプル値）。</t>
        </is>
      </c>
    </row>
  </sheetData>
  <mergeCells count="1">
    <mergeCell ref="A1:B1"/>
  </mergeCells>
  <printOptions horizontalCentered="1"/>
  <pageMargins left="0.75" right="0.75" top="1" bottom="1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2026-05-12T09:26:01Z</dcterms:created>
  <dcterms:modified xmlns:dcterms="http://purl.org/dc/terms/" xmlns:xsi="http://www.w3.org/2001/XMLSchema-instance" xsi:type="dcterms:W3CDTF">2026-05-12T09:26:01Z</dcterms:modified>
</cp:coreProperties>
</file>