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物件・契約条件" sheetId="1" state="visible" r:id="rId1"/>
    <sheet xmlns:r="http://schemas.openxmlformats.org/officeDocument/2006/relationships" name="諸費用計算" sheetId="2" state="visible" r:id="rId2"/>
    <sheet xmlns:r="http://schemas.openxmlformats.org/officeDocument/2006/relationships" name="住宅ローン返済" sheetId="3" state="visible" r:id="rId3"/>
    <sheet xmlns:r="http://schemas.openxmlformats.org/officeDocument/2006/relationships" name="支払スケジュール" sheetId="4" state="visible" r:id="rId4"/>
    <sheet xmlns:r="http://schemas.openxmlformats.org/officeDocument/2006/relationships" name="使い方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.0%"/>
    <numFmt numFmtId="165" formatCode="#,##0&quot;円&quot;"/>
    <numFmt numFmtId="166" formatCode="yyyy/m/d"/>
  </numFmts>
  <fonts count="10">
    <font>
      <name val="Calibri"/>
      <family val="2"/>
      <color theme="1"/>
      <sz val="11"/>
      <scheme val="minor"/>
    </font>
    <font>
      <name val="ＭＳ Ｐゴシック"/>
      <b val="1"/>
      <color rgb="00FFFFFF"/>
      <sz val="14"/>
    </font>
    <font>
      <name val="ＭＳ Ｐゴシック"/>
      <b val="1"/>
      <color rgb="00FFFFFF"/>
      <sz val="9"/>
    </font>
    <font>
      <name val="ＭＳ Ｐゴシック"/>
      <b val="1"/>
      <color rgb="00000000"/>
      <sz val="10"/>
    </font>
    <font>
      <name val="ＭＳ Ｐゴシック"/>
      <color rgb="00000000"/>
      <sz val="10"/>
    </font>
    <font>
      <name val="ＭＳ Ｐゴシック"/>
      <color rgb="00000000"/>
      <sz val="9"/>
    </font>
    <font>
      <name val="ＭＳ Ｐゴシック"/>
      <b val="1"/>
      <color rgb="00000000"/>
      <sz val="11"/>
    </font>
    <font>
      <name val="ＭＳ Ｐゴシック"/>
      <b val="1"/>
      <color rgb="00C0392B"/>
      <sz val="11"/>
    </font>
    <font>
      <name val="ＭＳ Ｐゴシック"/>
      <b val="1"/>
      <color rgb="004A6FA5"/>
      <sz val="10"/>
    </font>
    <font>
      <name val="ＭＳ Ｐゴシック"/>
      <b val="1"/>
      <color rgb="00C0392B"/>
      <sz val="12"/>
    </font>
  </fonts>
  <fills count="7">
    <fill>
      <patternFill/>
    </fill>
    <fill>
      <patternFill patternType="gray125"/>
    </fill>
    <fill>
      <patternFill patternType="solid">
        <fgColor rgb="004A6FA5"/>
      </patternFill>
    </fill>
    <fill>
      <patternFill patternType="solid">
        <fgColor rgb="00F8F9FA"/>
      </patternFill>
    </fill>
    <fill>
      <patternFill patternType="solid">
        <fgColor rgb="00FFF9E6"/>
      </patternFill>
    </fill>
    <fill>
      <patternFill patternType="solid">
        <fgColor rgb="0027AE60"/>
      </patternFill>
    </fill>
    <fill>
      <patternFill patternType="solid">
        <fgColor rgb="00E8F0FE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2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right" vertical="center" wrapText="1"/>
    </xf>
    <xf numFmtId="0" fontId="0" fillId="0" borderId="1" pivotButton="0" quotePrefix="0" xfId="0"/>
    <xf numFmtId="0" fontId="1" fillId="5" borderId="0" applyAlignment="1" pivotButton="0" quotePrefix="0" xfId="0">
      <alignment horizontal="center" vertical="center" wrapText="1"/>
    </xf>
    <xf numFmtId="0" fontId="3" fillId="6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left" vertical="center" wrapText="1"/>
    </xf>
    <xf numFmtId="3" fontId="5" fillId="4" borderId="1" applyAlignment="1" pivotButton="0" quotePrefix="0" xfId="0">
      <alignment horizontal="right" vertical="center" wrapText="1"/>
    </xf>
    <xf numFmtId="0" fontId="6" fillId="0" borderId="1" pivotButton="0" quotePrefix="0" xfId="0"/>
    <xf numFmtId="3" fontId="7" fillId="4" borderId="1" pivotButton="0" quotePrefix="0" xfId="0"/>
    <xf numFmtId="164" fontId="8" fillId="0" borderId="1" pivotButton="0" quotePrefix="0" xfId="0"/>
    <xf numFmtId="0" fontId="3" fillId="3" borderId="1" pivotButton="0" quotePrefix="0" xfId="0"/>
    <xf numFmtId="165" fontId="0" fillId="0" borderId="1" pivotButton="0" quotePrefix="0" xfId="0"/>
    <xf numFmtId="10" fontId="0" fillId="0" borderId="1" pivotButton="0" quotePrefix="0" xfId="0"/>
    <xf numFmtId="165" fontId="9" fillId="4" borderId="1" pivotButton="0" quotePrefix="0" xfId="0"/>
    <xf numFmtId="3" fontId="0" fillId="0" borderId="1" pivotButton="0" quotePrefix="0" xfId="0"/>
    <xf numFmtId="166" fontId="0" fillId="0" borderId="1" pivotButton="0" quotePrefix="0" xfId="0"/>
    <xf numFmtId="3" fontId="7" fillId="0" borderId="1" pivotButton="0" quotePrefix="0" xfId="0"/>
    <xf numFmtId="0" fontId="0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1">
    <dxf>
      <fill>
        <patternFill patternType="solid">
          <fgColor rgb="00FADBD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F12"/>
  <sheetViews>
    <sheetView workbookViewId="0">
      <selection activeCell="A1" sqref="A1"/>
    </sheetView>
  </sheetViews>
  <sheetFormatPr baseColWidth="8" defaultRowHeight="15"/>
  <cols>
    <col width="4" customWidth="1" min="1" max="1"/>
    <col width="22" customWidth="1" min="2" max="2"/>
    <col width="18" customWidth="1" min="3" max="3"/>
    <col width="4" customWidth="1" min="4" max="4"/>
    <col width="22" customWidth="1" min="5" max="5"/>
    <col width="18" customWidth="1" min="6" max="6"/>
  </cols>
  <sheetData>
    <row r="1" ht="28" customHeight="1">
      <c r="A1" s="1" t="inlineStr">
        <is>
          <t>不動産売買契約 計算シート</t>
        </is>
      </c>
    </row>
    <row r="2" ht="8" customHeight="1"/>
    <row r="3">
      <c r="A3" s="2" t="inlineStr">
        <is>
          <t>物件情報</t>
        </is>
      </c>
      <c r="B3" s="3" t="inlineStr">
        <is>
          <t>物件名称</t>
        </is>
      </c>
      <c r="C3" s="4" t="inlineStr"/>
      <c r="D3" s="5" t="n"/>
      <c r="E3" s="3" t="inlineStr">
        <is>
          <t>所在地</t>
        </is>
      </c>
      <c r="F3" s="4" t="inlineStr"/>
    </row>
    <row r="4">
      <c r="A4" s="2" t="inlineStr">
        <is>
          <t>物件情報</t>
        </is>
      </c>
      <c r="B4" s="3" t="inlineStr">
        <is>
          <t>土地面積（㎡）</t>
        </is>
      </c>
      <c r="C4" s="4" t="n">
        <v>150</v>
      </c>
      <c r="D4" s="5" t="n"/>
      <c r="E4" s="3" t="inlineStr">
        <is>
          <t>建物面積（㎡）</t>
        </is>
      </c>
      <c r="F4" s="4" t="n">
        <v>110</v>
      </c>
    </row>
    <row r="5">
      <c r="A5" s="2" t="inlineStr">
        <is>
          <t>物件情報</t>
        </is>
      </c>
      <c r="B5" s="3" t="inlineStr">
        <is>
          <t>土地評価額（円）</t>
        </is>
      </c>
      <c r="C5" s="4" t="n">
        <v>18000000</v>
      </c>
      <c r="D5" s="5" t="n"/>
      <c r="E5" s="3" t="inlineStr">
        <is>
          <t>建物評価額（円）</t>
        </is>
      </c>
      <c r="F5" s="4" t="n">
        <v>12000000</v>
      </c>
    </row>
    <row r="6">
      <c r="A6" s="2" t="inlineStr">
        <is>
          <t>物件情報</t>
        </is>
      </c>
      <c r="B6" s="3" t="inlineStr">
        <is>
          <t>築年数（年）</t>
        </is>
      </c>
      <c r="C6" s="4" t="n">
        <v>5</v>
      </c>
      <c r="D6" s="5" t="n"/>
      <c r="E6" s="3" t="inlineStr">
        <is>
          <t>構造</t>
        </is>
      </c>
      <c r="F6" s="4" t="inlineStr">
        <is>
          <t>木造</t>
        </is>
      </c>
    </row>
    <row r="7">
      <c r="A7" s="2" t="inlineStr">
        <is>
          <t>契約条件</t>
        </is>
      </c>
      <c r="B7" s="3" t="inlineStr">
        <is>
          <t>売買代金（円）</t>
        </is>
      </c>
      <c r="C7" s="4" t="n">
        <v>38000000</v>
      </c>
      <c r="D7" s="5" t="n"/>
      <c r="E7" s="3" t="inlineStr">
        <is>
          <t>手付金（円）</t>
        </is>
      </c>
      <c r="F7" s="4" t="n">
        <v>1900000</v>
      </c>
    </row>
    <row r="8">
      <c r="A8" s="2" t="inlineStr">
        <is>
          <t>契約条件</t>
        </is>
      </c>
      <c r="B8" s="3" t="inlineStr">
        <is>
          <t>契約日</t>
        </is>
      </c>
      <c r="C8" s="4" t="inlineStr">
        <is>
          <t>2026-01-15</t>
        </is>
      </c>
      <c r="D8" s="5" t="n"/>
      <c r="E8" s="3" t="inlineStr">
        <is>
          <t>引渡日</t>
        </is>
      </c>
      <c r="F8" s="4" t="inlineStr">
        <is>
          <t>2026-03-31</t>
        </is>
      </c>
    </row>
    <row r="9">
      <c r="A9" s="2" t="inlineStr">
        <is>
          <t>契約条件</t>
        </is>
      </c>
      <c r="B9" s="3" t="inlineStr">
        <is>
          <t>仲介手数料率</t>
        </is>
      </c>
      <c r="C9" s="4" t="n">
        <v>0.03</v>
      </c>
      <c r="D9" s="5" t="n"/>
      <c r="E9" s="3" t="inlineStr">
        <is>
          <t>消費税率</t>
        </is>
      </c>
      <c r="F9" s="4" t="n">
        <v>0.1</v>
      </c>
    </row>
    <row r="10">
      <c r="A10" s="2" t="inlineStr">
        <is>
          <t>住宅ローン</t>
        </is>
      </c>
      <c r="B10" s="3" t="inlineStr">
        <is>
          <t>借入金額（円）</t>
        </is>
      </c>
      <c r="C10" s="4" t="n">
        <v>35000000</v>
      </c>
      <c r="D10" s="5" t="n"/>
      <c r="E10" s="3" t="inlineStr">
        <is>
          <t>金利（年利）</t>
        </is>
      </c>
      <c r="F10" s="4" t="n">
        <v>0.013</v>
      </c>
    </row>
    <row r="11">
      <c r="A11" s="2" t="inlineStr">
        <is>
          <t>住宅ローン</t>
        </is>
      </c>
      <c r="B11" s="3" t="inlineStr">
        <is>
          <t>返済期間（年）</t>
        </is>
      </c>
      <c r="C11" s="4" t="n">
        <v>35</v>
      </c>
      <c r="D11" s="5" t="n"/>
      <c r="E11" s="3" t="inlineStr">
        <is>
          <t>返済方法</t>
        </is>
      </c>
      <c r="F11" s="4" t="inlineStr">
        <is>
          <t>元利均等</t>
        </is>
      </c>
    </row>
    <row r="12">
      <c r="A12" s="2" t="inlineStr">
        <is>
          <t>住宅ローン</t>
        </is>
      </c>
      <c r="B12" s="3" t="inlineStr">
        <is>
          <t>ボーナス併用（円）</t>
        </is>
      </c>
      <c r="C12" s="4" t="n">
        <v>0</v>
      </c>
      <c r="D12" s="5" t="n"/>
      <c r="E12" s="3" t="inlineStr">
        <is>
          <t>初期費用比率</t>
        </is>
      </c>
      <c r="F12" s="4" t="n">
        <v>0.08</v>
      </c>
    </row>
  </sheetData>
  <mergeCells count="1">
    <mergeCell ref="A1:F1"/>
  </mergeCells>
  <dataValidations count="2">
    <dataValidation sqref="F6" showDropDown="0" showInputMessage="0" showErrorMessage="0" allowBlank="1" type="list">
      <formula1>"木造,軽量鉄骨,RC造,SRC造,鉄骨造"</formula1>
    </dataValidation>
    <dataValidation sqref="F11" showDropDown="0" showInputMessage="0" showErrorMessage="0" allowBlank="1" type="list">
      <formula1>"元利均等,元金均等"</formula1>
    </dataValidation>
  </dataValidations>
  <printOptions horizontalCentered="1"/>
  <pageMargins left="0.75" right="0.75" top="1" bottom="1" header="0.5" footer="0.5"/>
  <pageSetup orientation="landscape" paperSize="9" fitToHeight="0" fitToWidth="1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E23"/>
  <sheetViews>
    <sheetView workbookViewId="0">
      <selection activeCell="A1" sqref="A1"/>
    </sheetView>
  </sheetViews>
  <sheetFormatPr baseColWidth="8" defaultRowHeight="15"/>
  <cols>
    <col width="4" customWidth="1" min="1" max="1"/>
    <col width="28" customWidth="1" min="2" max="2"/>
    <col width="16" customWidth="1" min="3" max="3"/>
    <col width="16" customWidth="1" min="4" max="4"/>
    <col width="22" customWidth="1" min="5" max="5"/>
  </cols>
  <sheetData>
    <row r="1" ht="28" customHeight="1">
      <c r="A1" s="6" t="inlineStr">
        <is>
          <t>諸費用 自動計算（売買代金ベース）</t>
        </is>
      </c>
    </row>
    <row r="3" ht="22" customHeight="1">
      <c r="A3" s="7" t="inlineStr">
        <is>
          <t>No</t>
        </is>
      </c>
      <c r="B3" s="7" t="inlineStr">
        <is>
          <t>費用項目</t>
        </is>
      </c>
      <c r="C3" s="7" t="inlineStr">
        <is>
          <t>計算式</t>
        </is>
      </c>
      <c r="D3" s="7" t="inlineStr">
        <is>
          <t>金額（円）</t>
        </is>
      </c>
      <c r="E3" s="7" t="inlineStr">
        <is>
          <t>備考</t>
        </is>
      </c>
    </row>
    <row r="4">
      <c r="A4" s="8" t="inlineStr">
        <is>
          <t>1</t>
        </is>
      </c>
      <c r="B4" s="9" t="inlineStr">
        <is>
          <t>仲介手数料（速算式）</t>
        </is>
      </c>
      <c r="C4" s="9">
        <f>ROUNDDOWN(物件・契約条件!C7*0.03+60000,0)*(1+物件・契約条件!F9)</f>
        <v/>
      </c>
      <c r="D4" s="10">
        <f>C4</f>
        <v/>
      </c>
      <c r="E4" s="9" t="inlineStr">
        <is>
          <t>宅建業法46条準拠</t>
        </is>
      </c>
    </row>
    <row r="5">
      <c r="A5" s="8" t="inlineStr">
        <is>
          <t>2</t>
        </is>
      </c>
      <c r="B5" s="9" t="inlineStr">
        <is>
          <t>印紙税（売買契約書）</t>
        </is>
      </c>
      <c r="C5" s="9">
        <f>IF(物件・契約条件!C7&lt;=10000000,10000,IF(物件・契約条件!C7&lt;=50000000,20000,IF(物件・契約条件!C7&lt;=100000000,60000,IF(物件・契約条件!C7&lt;=500000000,100000,200000))))</f>
        <v/>
      </c>
      <c r="D5" s="10">
        <f>C5</f>
        <v/>
      </c>
      <c r="E5" s="9" t="inlineStr">
        <is>
          <t>印紙税法 軽減税率適用</t>
        </is>
      </c>
    </row>
    <row r="6">
      <c r="A6" s="8" t="inlineStr">
        <is>
          <t>3</t>
        </is>
      </c>
      <c r="B6" s="9" t="inlineStr">
        <is>
          <t>登録免許税（土地・所有権移転）</t>
        </is>
      </c>
      <c r="C6" s="9">
        <f>ROUNDDOWN(物件・契約条件!C5*0.015,0)</f>
        <v/>
      </c>
      <c r="D6" s="10">
        <f>C6</f>
        <v/>
      </c>
      <c r="E6" s="9" t="inlineStr">
        <is>
          <t>軽減税率1.5%</t>
        </is>
      </c>
    </row>
    <row r="7">
      <c r="A7" s="8" t="inlineStr">
        <is>
          <t>4</t>
        </is>
      </c>
      <c r="B7" s="9" t="inlineStr">
        <is>
          <t>登録免許税（建物・所有権保存/移転）</t>
        </is>
      </c>
      <c r="C7" s="9">
        <f>ROUNDDOWN(物件・契約条件!C5*0.003,0)</f>
        <v/>
      </c>
      <c r="D7" s="10">
        <f>C7</f>
        <v/>
      </c>
      <c r="E7" s="9" t="inlineStr">
        <is>
          <t>住宅用家屋証明書取得時0.3%</t>
        </is>
      </c>
    </row>
    <row r="8">
      <c r="A8" s="8" t="inlineStr">
        <is>
          <t>5</t>
        </is>
      </c>
      <c r="B8" s="9" t="inlineStr">
        <is>
          <t>不動産取得税（土地）</t>
        </is>
      </c>
      <c r="C8" s="9">
        <f>ROUNDDOWN(物件・契約条件!C5*0.5*0.03,0)</f>
        <v/>
      </c>
      <c r="D8" s="10">
        <f>C8</f>
        <v/>
      </c>
      <c r="E8" s="9" t="inlineStr">
        <is>
          <t>宅地評価×1/2×3%</t>
        </is>
      </c>
    </row>
    <row r="9">
      <c r="A9" s="8" t="inlineStr">
        <is>
          <t>6</t>
        </is>
      </c>
      <c r="B9" s="9" t="inlineStr">
        <is>
          <t>不動産取得税（建物）</t>
        </is>
      </c>
      <c r="C9" s="9">
        <f>ROUNDDOWN(物件・契約条件!E5*0.03,0)</f>
        <v/>
      </c>
      <c r="D9" s="10">
        <f>C9</f>
        <v/>
      </c>
      <c r="E9" s="9" t="inlineStr">
        <is>
          <t>住宅3% / 非住宅4%</t>
        </is>
      </c>
    </row>
    <row r="10">
      <c r="A10" s="8" t="inlineStr">
        <is>
          <t>7</t>
        </is>
      </c>
      <c r="B10" s="9" t="inlineStr">
        <is>
          <t>固定資産税精算金（日割）</t>
        </is>
      </c>
      <c r="C10" s="9">
        <f>ROUNDDOWN((物件・契約条件!C5+物件・契約条件!E5)*0.014*((365-31)/365),0)</f>
        <v/>
      </c>
      <c r="D10" s="10">
        <f>C10</f>
        <v/>
      </c>
      <c r="E10" s="9" t="inlineStr">
        <is>
          <t>評価額×1.4%×日割</t>
        </is>
      </c>
    </row>
    <row r="11">
      <c r="A11" s="8" t="inlineStr">
        <is>
          <t>8</t>
        </is>
      </c>
      <c r="B11" s="9" t="inlineStr">
        <is>
          <t>都市計画税精算金</t>
        </is>
      </c>
      <c r="C11" s="9">
        <f>ROUNDDOWN((物件・契約条件!C5+物件・契約条件!E5)*0.003*((365-31)/365),0)</f>
        <v/>
      </c>
      <c r="D11" s="10">
        <f>C11</f>
        <v/>
      </c>
      <c r="E11" s="9" t="inlineStr">
        <is>
          <t>評価額×0.3%×日割</t>
        </is>
      </c>
    </row>
    <row r="12">
      <c r="A12" s="8" t="inlineStr">
        <is>
          <t>9</t>
        </is>
      </c>
      <c r="B12" s="9" t="inlineStr">
        <is>
          <t>司法書士報酬（所有権移転登記）</t>
        </is>
      </c>
      <c r="C12" s="9">
        <f>80000</f>
        <v/>
      </c>
      <c r="D12" s="10">
        <f>C12</f>
        <v/>
      </c>
      <c r="E12" s="9" t="inlineStr">
        <is>
          <t>相場 5-15万円</t>
        </is>
      </c>
    </row>
    <row r="13">
      <c r="A13" s="8" t="inlineStr">
        <is>
          <t>10</t>
        </is>
      </c>
      <c r="B13" s="9" t="inlineStr">
        <is>
          <t>司法書士報酬（抵当権設定登記）</t>
        </is>
      </c>
      <c r="C13" s="9">
        <f>60000</f>
        <v/>
      </c>
      <c r="D13" s="10">
        <f>C13</f>
        <v/>
      </c>
      <c r="E13" s="9" t="inlineStr">
        <is>
          <t>相場 4-10万円</t>
        </is>
      </c>
    </row>
    <row r="14">
      <c r="A14" s="8" t="inlineStr">
        <is>
          <t>11</t>
        </is>
      </c>
      <c r="B14" s="9" t="inlineStr">
        <is>
          <t>住宅ローン事務手数料</t>
        </is>
      </c>
      <c r="C14" s="9">
        <f>ROUNDDOWN(物件・契約条件!C9*0.022,0)</f>
        <v/>
      </c>
      <c r="D14" s="10">
        <f>C14</f>
        <v/>
      </c>
      <c r="E14" s="9" t="inlineStr">
        <is>
          <t>借入額×2.2%（定率型）</t>
        </is>
      </c>
    </row>
    <row r="15">
      <c r="A15" s="8" t="inlineStr">
        <is>
          <t>12</t>
        </is>
      </c>
      <c r="B15" s="9" t="inlineStr">
        <is>
          <t>住宅ローン保証料（一括）</t>
        </is>
      </c>
      <c r="C15" s="9">
        <f>ROUNDDOWN(物件・契約条件!C9*0.02,0)</f>
        <v/>
      </c>
      <c r="D15" s="10">
        <f>C15</f>
        <v/>
      </c>
      <c r="E15" s="9" t="inlineStr">
        <is>
          <t>借入額×2%目安</t>
        </is>
      </c>
    </row>
    <row r="16">
      <c r="A16" s="8" t="inlineStr">
        <is>
          <t>13</t>
        </is>
      </c>
      <c r="B16" s="9" t="inlineStr">
        <is>
          <t>火災保険料（5年分）</t>
        </is>
      </c>
      <c r="C16" s="9">
        <f>150000</f>
        <v/>
      </c>
      <c r="D16" s="10">
        <f>C16</f>
        <v/>
      </c>
      <c r="E16" s="9" t="inlineStr">
        <is>
          <t>木造15万 / RC造10万 目安</t>
        </is>
      </c>
    </row>
    <row r="17">
      <c r="A17" s="8" t="inlineStr">
        <is>
          <t>14</t>
        </is>
      </c>
      <c r="B17" s="9" t="inlineStr">
        <is>
          <t>地震保険料（5年分）</t>
        </is>
      </c>
      <c r="C17" s="9">
        <f>80000</f>
        <v/>
      </c>
      <c r="D17" s="10">
        <f>C17</f>
        <v/>
      </c>
      <c r="E17" s="9" t="inlineStr">
        <is>
          <t>火災保険の30-50%</t>
        </is>
      </c>
    </row>
    <row r="18">
      <c r="A18" s="8" t="inlineStr">
        <is>
          <t>15</t>
        </is>
      </c>
      <c r="B18" s="9" t="inlineStr">
        <is>
          <t>抵当権設定登録免許税</t>
        </is>
      </c>
      <c r="C18" s="9">
        <f>ROUNDDOWN(物件・契約条件!C9*0.001,0)</f>
        <v/>
      </c>
      <c r="D18" s="10">
        <f>C18</f>
        <v/>
      </c>
      <c r="E18" s="9" t="inlineStr">
        <is>
          <t>住宅ローン軽減0.1%</t>
        </is>
      </c>
    </row>
    <row r="19">
      <c r="A19" s="8" t="inlineStr">
        <is>
          <t>16</t>
        </is>
      </c>
      <c r="B19" s="9" t="inlineStr">
        <is>
          <t>抵当権設定印紙税</t>
        </is>
      </c>
      <c r="C19" s="9">
        <f>IF(物件・契約条件!C9&lt;=10000000,10000,IF(物件・契約条件!C9&lt;=50000000,20000,60000))</f>
        <v/>
      </c>
      <c r="D19" s="10">
        <f>C19</f>
        <v/>
      </c>
      <c r="E19" s="9" t="inlineStr">
        <is>
          <t>金銭消費貸借契約書</t>
        </is>
      </c>
    </row>
    <row r="20">
      <c r="A20" s="8" t="inlineStr">
        <is>
          <t>17</t>
        </is>
      </c>
      <c r="B20" s="9" t="inlineStr">
        <is>
          <t>引越費用（参考）</t>
        </is>
      </c>
      <c r="C20" s="9">
        <f>150000</f>
        <v/>
      </c>
      <c r="D20" s="10">
        <f>C20</f>
        <v/>
      </c>
      <c r="E20" s="9" t="inlineStr">
        <is>
          <t>距離・荷物量で変動</t>
        </is>
      </c>
    </row>
    <row r="21">
      <c r="A21" s="8" t="inlineStr">
        <is>
          <t>18</t>
        </is>
      </c>
      <c r="B21" s="9" t="inlineStr">
        <is>
          <t>家具家電購入（参考）</t>
        </is>
      </c>
      <c r="C21" s="9">
        <f>300000</f>
        <v/>
      </c>
      <c r="D21" s="10">
        <f>C21</f>
        <v/>
      </c>
      <c r="E21" s="9" t="inlineStr">
        <is>
          <t>新居用家具家電</t>
        </is>
      </c>
    </row>
    <row r="22">
      <c r="A22" s="5" t="n"/>
      <c r="B22" s="11" t="inlineStr">
        <is>
          <t>【諸費用合計】</t>
        </is>
      </c>
      <c r="C22" s="5" t="n"/>
      <c r="D22" s="12">
        <f>SUM(D4:D21)</f>
        <v/>
      </c>
      <c r="E22" s="5" t="n"/>
    </row>
    <row r="23">
      <c r="A23" s="5" t="n"/>
      <c r="B23" s="5" t="inlineStr">
        <is>
          <t>諸費用比率（売買代金比）</t>
        </is>
      </c>
      <c r="C23" s="5" t="n"/>
      <c r="D23" s="13">
        <f>D22/物件・契約条件!C7</f>
        <v/>
      </c>
      <c r="E23" s="5" t="n"/>
    </row>
  </sheetData>
  <mergeCells count="1">
    <mergeCell ref="A1:E1"/>
  </mergeCells>
  <conditionalFormatting sqref="D23">
    <cfRule type="cellIs" priority="1" operator="greaterThan" dxfId="0">
      <formula>0.1</formula>
    </cfRule>
  </conditionalFormatting>
  <printOptions horizontalCentered="1"/>
  <pageMargins left="0.75" right="0.75" top="1" bottom="1" header="0.5" footer="0.5"/>
  <pageSetup orientation="landscape" paperSize="9" fitToHeight="0" fitToWidth="1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F22"/>
  <sheetViews>
    <sheetView workbookViewId="0">
      <selection activeCell="A1" sqref="A1"/>
    </sheetView>
  </sheetViews>
  <sheetFormatPr baseColWidth="8" defaultRowHeight="15"/>
  <cols>
    <col width="6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</cols>
  <sheetData>
    <row r="1" ht="28" customHeight="1">
      <c r="A1" s="1" t="inlineStr">
        <is>
          <t>住宅ローン返済シミュレーション（35年）</t>
        </is>
      </c>
    </row>
    <row r="3">
      <c r="B3" s="14" t="inlineStr">
        <is>
          <t>借入金額</t>
        </is>
      </c>
      <c r="C3" s="15">
        <f>物件・契約条件!C9</f>
        <v/>
      </c>
    </row>
    <row r="4">
      <c r="B4" s="14" t="inlineStr">
        <is>
          <t>金利（年利）</t>
        </is>
      </c>
      <c r="C4" s="16">
        <f>物件・契約条件!E9</f>
        <v/>
      </c>
    </row>
    <row r="5">
      <c r="B5" s="14" t="inlineStr">
        <is>
          <t>返済期間（月）</t>
        </is>
      </c>
      <c r="C5" s="5">
        <f>物件・契約条件!C10*12</f>
        <v/>
      </c>
    </row>
    <row r="6">
      <c r="B6" s="14" t="inlineStr">
        <is>
          <t>月額返済（元利均等）</t>
        </is>
      </c>
      <c r="C6" s="17">
        <f>ROUNDDOWN(-PMT(C4/12,C5,C3),0)</f>
        <v/>
      </c>
    </row>
    <row r="7">
      <c r="B7" s="14" t="inlineStr">
        <is>
          <t>総返済額</t>
        </is>
      </c>
      <c r="C7" s="15">
        <f>C6*C5</f>
        <v/>
      </c>
    </row>
    <row r="8">
      <c r="B8" s="14" t="inlineStr">
        <is>
          <t>総利息額</t>
        </is>
      </c>
      <c r="C8" s="15">
        <f>C7-C3</f>
        <v/>
      </c>
    </row>
    <row r="10" ht="22" customHeight="1">
      <c r="A10" s="7" t="inlineStr">
        <is>
          <t>回</t>
        </is>
      </c>
      <c r="B10" s="7" t="inlineStr">
        <is>
          <t>返済日</t>
        </is>
      </c>
      <c r="C10" s="7" t="inlineStr">
        <is>
          <t>元金</t>
        </is>
      </c>
      <c r="D10" s="7" t="inlineStr">
        <is>
          <t>利息</t>
        </is>
      </c>
      <c r="E10" s="7" t="inlineStr">
        <is>
          <t>返済額</t>
        </is>
      </c>
      <c r="F10" s="7" t="inlineStr">
        <is>
          <t>残高</t>
        </is>
      </c>
    </row>
    <row r="11">
      <c r="A11" s="5" t="n">
        <v>1</v>
      </c>
      <c r="B11" s="5">
        <f>物件・契約条件!F6</f>
        <v/>
      </c>
      <c r="C11" s="18">
        <f>ROUNDDOWN(-PPMT(C$4/12,A11,C$5,C$3),0)</f>
        <v/>
      </c>
      <c r="D11" s="18">
        <f>ROUNDDOWN(-IPMT(C$4/12,A11,C$5,C$3),0)</f>
        <v/>
      </c>
      <c r="E11" s="18">
        <f>C11+D11</f>
        <v/>
      </c>
      <c r="F11" s="18">
        <f>C$3-C11</f>
        <v/>
      </c>
    </row>
    <row r="12">
      <c r="A12" s="5" t="n">
        <v>2</v>
      </c>
      <c r="B12" s="19">
        <f>EDATE(B11,1)</f>
        <v/>
      </c>
      <c r="C12" s="18">
        <f>ROUNDDOWN(-PPMT(C$4/12,A12,C$5,C$3),0)</f>
        <v/>
      </c>
      <c r="D12" s="18">
        <f>ROUNDDOWN(-IPMT(C$4/12,A12,C$5,C$3),0)</f>
        <v/>
      </c>
      <c r="E12" s="18">
        <f>C12+D12</f>
        <v/>
      </c>
      <c r="F12" s="18">
        <f>F11-C12</f>
        <v/>
      </c>
    </row>
    <row r="13">
      <c r="A13" s="5" t="n">
        <v>3</v>
      </c>
      <c r="B13" s="19">
        <f>EDATE(B11,2)</f>
        <v/>
      </c>
      <c r="C13" s="18">
        <f>ROUNDDOWN(-PPMT(C$4/12,A13,C$5,C$3),0)</f>
        <v/>
      </c>
      <c r="D13" s="18">
        <f>ROUNDDOWN(-IPMT(C$4/12,A13,C$5,C$3),0)</f>
        <v/>
      </c>
      <c r="E13" s="18">
        <f>C13+D13</f>
        <v/>
      </c>
      <c r="F13" s="18">
        <f>F12-C13</f>
        <v/>
      </c>
    </row>
    <row r="14">
      <c r="A14" s="5" t="n">
        <v>4</v>
      </c>
      <c r="B14" s="19">
        <f>EDATE(B11,3)</f>
        <v/>
      </c>
      <c r="C14" s="18">
        <f>ROUNDDOWN(-PPMT(C$4/12,A14,C$5,C$3),0)</f>
        <v/>
      </c>
      <c r="D14" s="18">
        <f>ROUNDDOWN(-IPMT(C$4/12,A14,C$5,C$3),0)</f>
        <v/>
      </c>
      <c r="E14" s="18">
        <f>C14+D14</f>
        <v/>
      </c>
      <c r="F14" s="18">
        <f>F13-C14</f>
        <v/>
      </c>
    </row>
    <row r="15">
      <c r="A15" s="5" t="n">
        <v>5</v>
      </c>
      <c r="B15" s="19">
        <f>EDATE(B11,4)</f>
        <v/>
      </c>
      <c r="C15" s="18">
        <f>ROUNDDOWN(-PPMT(C$4/12,A15,C$5,C$3),0)</f>
        <v/>
      </c>
      <c r="D15" s="18">
        <f>ROUNDDOWN(-IPMT(C$4/12,A15,C$5,C$3),0)</f>
        <v/>
      </c>
      <c r="E15" s="18">
        <f>C15+D15</f>
        <v/>
      </c>
      <c r="F15" s="18">
        <f>F14-C15</f>
        <v/>
      </c>
    </row>
    <row r="16">
      <c r="A16" s="5" t="n">
        <v>6</v>
      </c>
      <c r="B16" s="19">
        <f>EDATE(B11,5)</f>
        <v/>
      </c>
      <c r="C16" s="18">
        <f>ROUNDDOWN(-PPMT(C$4/12,A16,C$5,C$3),0)</f>
        <v/>
      </c>
      <c r="D16" s="18">
        <f>ROUNDDOWN(-IPMT(C$4/12,A16,C$5,C$3),0)</f>
        <v/>
      </c>
      <c r="E16" s="18">
        <f>C16+D16</f>
        <v/>
      </c>
      <c r="F16" s="18">
        <f>F15-C16</f>
        <v/>
      </c>
    </row>
    <row r="17">
      <c r="A17" s="5" t="n">
        <v>7</v>
      </c>
      <c r="B17" s="19">
        <f>EDATE(B11,6)</f>
        <v/>
      </c>
      <c r="C17" s="18">
        <f>ROUNDDOWN(-PPMT(C$4/12,A17,C$5,C$3),0)</f>
        <v/>
      </c>
      <c r="D17" s="18">
        <f>ROUNDDOWN(-IPMT(C$4/12,A17,C$5,C$3),0)</f>
        <v/>
      </c>
      <c r="E17" s="18">
        <f>C17+D17</f>
        <v/>
      </c>
      <c r="F17" s="18">
        <f>F16-C17</f>
        <v/>
      </c>
    </row>
    <row r="18">
      <c r="A18" s="5" t="n">
        <v>8</v>
      </c>
      <c r="B18" s="19">
        <f>EDATE(B11,7)</f>
        <v/>
      </c>
      <c r="C18" s="18">
        <f>ROUNDDOWN(-PPMT(C$4/12,A18,C$5,C$3),0)</f>
        <v/>
      </c>
      <c r="D18" s="18">
        <f>ROUNDDOWN(-IPMT(C$4/12,A18,C$5,C$3),0)</f>
        <v/>
      </c>
      <c r="E18" s="18">
        <f>C18+D18</f>
        <v/>
      </c>
      <c r="F18" s="18">
        <f>F17-C18</f>
        <v/>
      </c>
    </row>
    <row r="19">
      <c r="A19" s="5" t="n">
        <v>9</v>
      </c>
      <c r="B19" s="19">
        <f>EDATE(B11,8)</f>
        <v/>
      </c>
      <c r="C19" s="18">
        <f>ROUNDDOWN(-PPMT(C$4/12,A19,C$5,C$3),0)</f>
        <v/>
      </c>
      <c r="D19" s="18">
        <f>ROUNDDOWN(-IPMT(C$4/12,A19,C$5,C$3),0)</f>
        <v/>
      </c>
      <c r="E19" s="18">
        <f>C19+D19</f>
        <v/>
      </c>
      <c r="F19" s="18">
        <f>F18-C19</f>
        <v/>
      </c>
    </row>
    <row r="20">
      <c r="A20" s="5" t="n">
        <v>10</v>
      </c>
      <c r="B20" s="19">
        <f>EDATE(B11,9)</f>
        <v/>
      </c>
      <c r="C20" s="18">
        <f>ROUNDDOWN(-PPMT(C$4/12,A20,C$5,C$3),0)</f>
        <v/>
      </c>
      <c r="D20" s="18">
        <f>ROUNDDOWN(-IPMT(C$4/12,A20,C$5,C$3),0)</f>
        <v/>
      </c>
      <c r="E20" s="18">
        <f>C20+D20</f>
        <v/>
      </c>
      <c r="F20" s="18">
        <f>F19-C20</f>
        <v/>
      </c>
    </row>
    <row r="21">
      <c r="A21" s="5" t="n">
        <v>11</v>
      </c>
      <c r="B21" s="19">
        <f>EDATE(B11,10)</f>
        <v/>
      </c>
      <c r="C21" s="18">
        <f>ROUNDDOWN(-PPMT(C$4/12,A21,C$5,C$3),0)</f>
        <v/>
      </c>
      <c r="D21" s="18">
        <f>ROUNDDOWN(-IPMT(C$4/12,A21,C$5,C$3),0)</f>
        <v/>
      </c>
      <c r="E21" s="18">
        <f>C21+D21</f>
        <v/>
      </c>
      <c r="F21" s="18">
        <f>F20-C21</f>
        <v/>
      </c>
    </row>
    <row r="22">
      <c r="A22" s="5" t="n">
        <v>12</v>
      </c>
      <c r="B22" s="19">
        <f>EDATE(B11,11)</f>
        <v/>
      </c>
      <c r="C22" s="18">
        <f>ROUNDDOWN(-PPMT(C$4/12,A22,C$5,C$3),0)</f>
        <v/>
      </c>
      <c r="D22" s="18">
        <f>ROUNDDOWN(-IPMT(C$4/12,A22,C$5,C$3),0)</f>
        <v/>
      </c>
      <c r="E22" s="18">
        <f>C22+D22</f>
        <v/>
      </c>
      <c r="F22" s="18">
        <f>F21-C22</f>
        <v/>
      </c>
    </row>
  </sheetData>
  <mergeCells count="1">
    <mergeCell ref="A1:F1"/>
  </mergeCells>
  <printOptions horizontalCentered="1"/>
  <pageMargins left="0.75" right="0.75" top="1" bottom="1" header="0.5" footer="0.5"/>
  <pageSetup orientation="landscape" paperSize="9" fitToHeight="0" fitToWidth="1"/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A1:F15"/>
  <sheetViews>
    <sheetView workbookViewId="0">
      <selection activeCell="A1" sqref="A1"/>
    </sheetView>
  </sheetViews>
  <sheetFormatPr baseColWidth="8" defaultRowHeight="15"/>
  <cols>
    <col width="4" customWidth="1" min="1" max="1"/>
    <col width="20" customWidth="1" min="2" max="2"/>
    <col width="16" customWidth="1" min="3" max="3"/>
    <col width="16" customWidth="1" min="4" max="4"/>
    <col width="16" customWidth="1" min="5" max="5"/>
    <col width="30" customWidth="1" min="6" max="6"/>
  </cols>
  <sheetData>
    <row r="1" ht="28" customHeight="1">
      <c r="A1" s="6" t="inlineStr">
        <is>
          <t>不動産売買 支払スケジュール</t>
        </is>
      </c>
    </row>
    <row r="3" ht="22" customHeight="1">
      <c r="A3" s="7" t="inlineStr">
        <is>
          <t>No</t>
        </is>
      </c>
      <c r="B3" s="7" t="inlineStr">
        <is>
          <t>支払時期</t>
        </is>
      </c>
      <c r="C3" s="7" t="inlineStr">
        <is>
          <t>支払名目</t>
        </is>
      </c>
      <c r="D3" s="7" t="inlineStr">
        <is>
          <t>金額（円）</t>
        </is>
      </c>
      <c r="E3" s="7" t="inlineStr">
        <is>
          <t>支払先</t>
        </is>
      </c>
      <c r="F3" s="7" t="inlineStr">
        <is>
          <t>備考</t>
        </is>
      </c>
    </row>
    <row r="4">
      <c r="A4" s="8" t="inlineStr">
        <is>
          <t>1</t>
        </is>
      </c>
      <c r="B4" s="9" t="inlineStr">
        <is>
          <t>契約時</t>
        </is>
      </c>
      <c r="C4" s="9" t="inlineStr">
        <is>
          <t>手付金</t>
        </is>
      </c>
      <c r="D4" s="10">
        <f>物件・契約条件!E5</f>
        <v/>
      </c>
      <c r="E4" s="9" t="inlineStr">
        <is>
          <t>売主</t>
        </is>
      </c>
      <c r="F4" s="9" t="inlineStr">
        <is>
          <t>解約手付（民法557条）</t>
        </is>
      </c>
    </row>
    <row r="5">
      <c r="A5" s="8" t="inlineStr">
        <is>
          <t>2</t>
        </is>
      </c>
      <c r="B5" s="9" t="inlineStr">
        <is>
          <t>契約時</t>
        </is>
      </c>
      <c r="C5" s="9" t="inlineStr">
        <is>
          <t>仲介手数料（半額）</t>
        </is>
      </c>
      <c r="D5" s="10">
        <f>ROUNDDOWN(諸費用計算!D4/2,0)</f>
        <v/>
      </c>
      <c r="E5" s="9" t="inlineStr">
        <is>
          <t>仲介業者</t>
        </is>
      </c>
      <c r="F5" s="9" t="inlineStr">
        <is>
          <t>残額は引渡時</t>
        </is>
      </c>
    </row>
    <row r="6">
      <c r="A6" s="8" t="inlineStr">
        <is>
          <t>3</t>
        </is>
      </c>
      <c r="B6" s="9" t="inlineStr">
        <is>
          <t>契約時</t>
        </is>
      </c>
      <c r="C6" s="9" t="inlineStr">
        <is>
          <t>印紙代</t>
        </is>
      </c>
      <c r="D6" s="10">
        <f>諸費用計算!D5</f>
        <v/>
      </c>
      <c r="E6" s="9" t="inlineStr">
        <is>
          <t>収入印紙</t>
        </is>
      </c>
      <c r="F6" s="9" t="inlineStr">
        <is>
          <t>売買契約書に貼付</t>
        </is>
      </c>
    </row>
    <row r="7">
      <c r="A7" s="8" t="inlineStr">
        <is>
          <t>4</t>
        </is>
      </c>
      <c r="B7" s="9" t="inlineStr">
        <is>
          <t>住宅ローン申込時</t>
        </is>
      </c>
      <c r="C7" s="9" t="inlineStr">
        <is>
          <t>事務手数料</t>
        </is>
      </c>
      <c r="D7" s="10">
        <f>諸費用計算!D14</f>
        <v/>
      </c>
      <c r="E7" s="9" t="inlineStr">
        <is>
          <t>金融機関</t>
        </is>
      </c>
      <c r="F7" s="9" t="inlineStr">
        <is>
          <t>金融機関により先払い</t>
        </is>
      </c>
    </row>
    <row r="8">
      <c r="A8" s="8" t="inlineStr">
        <is>
          <t>5</t>
        </is>
      </c>
      <c r="B8" s="9" t="inlineStr">
        <is>
          <t>引渡時</t>
        </is>
      </c>
      <c r="C8" s="9" t="inlineStr">
        <is>
          <t>残代金</t>
        </is>
      </c>
      <c r="D8" s="10">
        <f>物件・契約条件!C7-物件・契約条件!E5</f>
        <v/>
      </c>
      <c r="E8" s="9" t="inlineStr">
        <is>
          <t>売主</t>
        </is>
      </c>
      <c r="F8" s="9" t="inlineStr">
        <is>
          <t>抵当権設定と同日決済</t>
        </is>
      </c>
    </row>
    <row r="9">
      <c r="A9" s="8" t="inlineStr">
        <is>
          <t>6</t>
        </is>
      </c>
      <c r="B9" s="9" t="inlineStr">
        <is>
          <t>引渡時</t>
        </is>
      </c>
      <c r="C9" s="9" t="inlineStr">
        <is>
          <t>仲介手数料（残額）</t>
        </is>
      </c>
      <c r="D9" s="10">
        <f>ROUNDDOWN(諸費用計算!D4/2,0)</f>
        <v/>
      </c>
      <c r="E9" s="9" t="inlineStr">
        <is>
          <t>仲介業者</t>
        </is>
      </c>
      <c r="F9" s="9" t="inlineStr"/>
    </row>
    <row r="10">
      <c r="A10" s="8" t="inlineStr">
        <is>
          <t>7</t>
        </is>
      </c>
      <c r="B10" s="9" t="inlineStr">
        <is>
          <t>引渡時</t>
        </is>
      </c>
      <c r="C10" s="9" t="inlineStr">
        <is>
          <t>司法書士報酬</t>
        </is>
      </c>
      <c r="D10" s="10">
        <f>諸費用計算!D12+諸費用計算!D13</f>
        <v/>
      </c>
      <c r="E10" s="9" t="inlineStr">
        <is>
          <t>司法書士</t>
        </is>
      </c>
      <c r="F10" s="9" t="inlineStr">
        <is>
          <t>所有権・抵当権同時</t>
        </is>
      </c>
    </row>
    <row r="11">
      <c r="A11" s="8" t="inlineStr">
        <is>
          <t>8</t>
        </is>
      </c>
      <c r="B11" s="9" t="inlineStr">
        <is>
          <t>引渡時</t>
        </is>
      </c>
      <c r="C11" s="9" t="inlineStr">
        <is>
          <t>登録免許税</t>
        </is>
      </c>
      <c r="D11" s="10">
        <f>諸費用計算!D6+諸費用計算!D7+諸費用計算!D18</f>
        <v/>
      </c>
      <c r="E11" s="9" t="inlineStr">
        <is>
          <t>法務局</t>
        </is>
      </c>
      <c r="F11" s="9" t="inlineStr">
        <is>
          <t>登記費用</t>
        </is>
      </c>
    </row>
    <row r="12">
      <c r="A12" s="8" t="inlineStr">
        <is>
          <t>9</t>
        </is>
      </c>
      <c r="B12" s="9" t="inlineStr">
        <is>
          <t>引渡時</t>
        </is>
      </c>
      <c r="C12" s="9" t="inlineStr">
        <is>
          <t>固都税精算金</t>
        </is>
      </c>
      <c r="D12" s="10">
        <f>諸費用計算!D10+諸費用計算!D11</f>
        <v/>
      </c>
      <c r="E12" s="9" t="inlineStr">
        <is>
          <t>売主</t>
        </is>
      </c>
      <c r="F12" s="9" t="inlineStr">
        <is>
          <t>日割り精算</t>
        </is>
      </c>
    </row>
    <row r="13">
      <c r="A13" s="8" t="inlineStr">
        <is>
          <t>10</t>
        </is>
      </c>
      <c r="B13" s="9" t="inlineStr">
        <is>
          <t>引渡時</t>
        </is>
      </c>
      <c r="C13" s="9" t="inlineStr">
        <is>
          <t>火災保険料</t>
        </is>
      </c>
      <c r="D13" s="10">
        <f>諸費用計算!D16+諸費用計算!D17</f>
        <v/>
      </c>
      <c r="E13" s="9" t="inlineStr">
        <is>
          <t>保険会社</t>
        </is>
      </c>
      <c r="F13" s="9" t="inlineStr">
        <is>
          <t>5年一括</t>
        </is>
      </c>
    </row>
    <row r="14">
      <c r="A14" s="8" t="inlineStr">
        <is>
          <t>11</t>
        </is>
      </c>
      <c r="B14" s="9" t="inlineStr">
        <is>
          <t>引渡後3-6ヶ月</t>
        </is>
      </c>
      <c r="C14" s="9" t="inlineStr">
        <is>
          <t>不動産取得税</t>
        </is>
      </c>
      <c r="D14" s="10">
        <f>諸費用計算!D8+諸費用計算!D9</f>
        <v/>
      </c>
      <c r="E14" s="9" t="inlineStr">
        <is>
          <t>都道府県</t>
        </is>
      </c>
      <c r="F14" s="9" t="inlineStr">
        <is>
          <t>納税通知書到着後</t>
        </is>
      </c>
    </row>
    <row r="15">
      <c r="A15" s="5" t="n"/>
      <c r="B15" s="5" t="n"/>
      <c r="C15" s="11" t="inlineStr">
        <is>
          <t>【支払総額】</t>
        </is>
      </c>
      <c r="D15" s="20">
        <f>SUM(D4:D14)</f>
        <v/>
      </c>
      <c r="E15" s="5" t="n"/>
      <c r="F15" s="5" t="n"/>
    </row>
  </sheetData>
  <mergeCells count="1">
    <mergeCell ref="A1:F1"/>
  </mergeCells>
  <printOptions horizontalCentered="1"/>
  <pageMargins left="0.75" right="0.75" top="1" bottom="1" header="0.5" footer="0.5"/>
  <pageSetup orientation="landscape" paperSize="9" fitToHeight="0" fitToWidth="1"/>
</worksheet>
</file>

<file path=xl/worksheets/sheet5.xml><?xml version="1.0" encoding="utf-8"?>
<worksheet xmlns="http://schemas.openxmlformats.org/spreadsheetml/2006/main">
  <sheetPr>
    <outlinePr summaryBelow="1" summaryRight="1"/>
    <pageSetUpPr fitToPage="1"/>
  </sheetPr>
  <dimension ref="A1:B10"/>
  <sheetViews>
    <sheetView workbookViewId="0">
      <selection activeCell="A1" sqref="A1"/>
    </sheetView>
  </sheetViews>
  <sheetFormatPr baseColWidth="8" defaultRowHeight="15"/>
  <cols>
    <col width="4" customWidth="1" min="1" max="1"/>
    <col width="90" customWidth="1" min="2" max="2"/>
  </cols>
  <sheetData>
    <row r="1" ht="28" customHeight="1">
      <c r="A1" s="1" t="inlineStr">
        <is>
          <t>使い方ガイド</t>
        </is>
      </c>
    </row>
    <row r="3" ht="32" customHeight="1">
      <c r="A3" s="5" t="inlineStr">
        <is>
          <t>1</t>
        </is>
      </c>
      <c r="B3" s="21" t="inlineStr">
        <is>
          <t>「物件・契約条件」シートの黄色セルに数値を入力してください。</t>
        </is>
      </c>
    </row>
    <row r="4" ht="32" customHeight="1">
      <c r="A4" s="5" t="inlineStr">
        <is>
          <t>2</t>
        </is>
      </c>
      <c r="B4" s="21" t="inlineStr">
        <is>
          <t>「諸費用計算」シートに自動反映され、項目ごとの金額と合計が算出されます。</t>
        </is>
      </c>
    </row>
    <row r="5" ht="32" customHeight="1">
      <c r="A5" s="5" t="inlineStr">
        <is>
          <t>3</t>
        </is>
      </c>
      <c r="B5" s="21" t="inlineStr">
        <is>
          <t>「住宅ローン返済」シートで月額返済額と総返済額が確認できます。</t>
        </is>
      </c>
    </row>
    <row r="6" ht="32" customHeight="1">
      <c r="A6" s="5" t="inlineStr">
        <is>
          <t>4</t>
        </is>
      </c>
      <c r="B6" s="21" t="inlineStr">
        <is>
          <t>「支払スケジュール」シートで契約時・引渡時・引渡後の支払を時系列で確認できます。</t>
        </is>
      </c>
    </row>
    <row r="7" ht="32" customHeight="1">
      <c r="A7" s="5" t="inlineStr">
        <is>
          <t>5</t>
        </is>
      </c>
      <c r="B7" s="21" t="inlineStr">
        <is>
          <t>印紙税・登録免許税・不動産取得税は2026年現在の軽減税率を適用しています。最新税制は税理士または国税庁HPでご確認ください。</t>
        </is>
      </c>
    </row>
    <row r="8" ht="32" customHeight="1">
      <c r="A8" s="5" t="inlineStr">
        <is>
          <t>6</t>
        </is>
      </c>
      <c r="B8" s="21" t="inlineStr">
        <is>
          <t>本シートは試算用です。実際の金額は契約書・登記費用見積書・税務署通知書でご確認ください。</t>
        </is>
      </c>
    </row>
    <row r="9" ht="32" customHeight="1">
      <c r="A9" s="5" t="inlineStr">
        <is>
          <t>7</t>
        </is>
      </c>
      <c r="B9" s="21" t="inlineStr">
        <is>
          <t>住宅ローン控除（住宅借入金等特別控除）は本シートには含まれていません。確定申告で適用してください。</t>
        </is>
      </c>
    </row>
    <row r="10" ht="32" customHeight="1">
      <c r="A10" s="5" t="inlineStr">
        <is>
          <t>8</t>
        </is>
      </c>
      <c r="B10" s="21" t="inlineStr">
        <is>
          <t>仲介手数料は宅建業法46条の上限額を表示しています。実際の金額は仲介業者にご確認ください。</t>
        </is>
      </c>
    </row>
  </sheetData>
  <mergeCells count="1">
    <mergeCell ref="A1:B1"/>
  </mergeCells>
  <printOptions horizontalCentered="1"/>
  <pageMargins left="0.75" right="0.75" top="1" bottom="1" header="0.5" footer="0.5"/>
  <pageSetup orientation="landscape" paperSize="9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2026-05-12T09:26:01Z</dcterms:created>
  <dcterms:modified xmlns:dcterms="http://purl.org/dc/terms/" xmlns:xsi="http://www.w3.org/2001/XMLSchema-instance" xsi:type="dcterms:W3CDTF">2026-05-12T09:26:01Z</dcterms:modified>
</cp:coreProperties>
</file>